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iano-my.sharepoint.com/personal/vidara_uia_no/Documents/ACanvas og deling/"/>
    </mc:Choice>
  </mc:AlternateContent>
  <xr:revisionPtr revIDLastSave="0" documentId="8_{8B92C9F2-EEDF-46DD-97D8-6F1F10D033E2}" xr6:coauthVersionLast="47" xr6:coauthVersionMax="47" xr10:uidLastSave="{00000000-0000-0000-0000-000000000000}"/>
  <bookViews>
    <workbookView xWindow="-120" yWindow="-120" windowWidth="38640" windowHeight="21240" tabRatio="638" xr2:uid="{00000000-000D-0000-FFFF-FFFF00000000}"/>
  </bookViews>
  <sheets>
    <sheet name="Grunnlag (FYLL OG SKRIV UT) (p)" sheetId="1" r:id="rId1"/>
    <sheet name="Refusjonskrav (SKRIV UT) (p)" sheetId="2" r:id="rId2"/>
    <sheet name="Beregningsgr.l (SKRIV UT) (p)" sheetId="3" r:id="rId3"/>
  </sheets>
  <definedNames>
    <definedName name="_xlnm.Print_Area" localSheetId="2">'Beregningsgr.l (SKRIV UT) (p)'!$B$4:$K$67</definedName>
    <definedName name="_xlnm.Print_Area" localSheetId="0">'Grunnlag (FYLL OG SKRIV UT) (p)'!$A$25:$M$104</definedName>
    <definedName name="_xlnm.Print_Area" localSheetId="1">'Refusjonskrav (SKRIV UT) (p)'!$B$4:$P$49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B62" i="3" l="1"/>
  <c r="L81" i="1" l="1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7" i="2" l="1"/>
  <c r="H17" i="2"/>
  <c r="J34" i="3" l="1"/>
  <c r="J33" i="3"/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8" i="3"/>
  <c r="M17" i="2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8" i="3"/>
  <c r="D38" i="1"/>
  <c r="F9" i="3" s="1"/>
  <c r="D39" i="1"/>
  <c r="H9" i="3" s="1"/>
  <c r="C24" i="3"/>
  <c r="D24" i="3"/>
  <c r="C25" i="3"/>
  <c r="D25" i="3"/>
  <c r="C26" i="3"/>
  <c r="D26" i="3"/>
  <c r="C27" i="3"/>
  <c r="D27" i="3"/>
  <c r="C19" i="3"/>
  <c r="D19" i="3"/>
  <c r="C20" i="3"/>
  <c r="D20" i="3"/>
  <c r="C21" i="3"/>
  <c r="D21" i="3"/>
  <c r="C22" i="3"/>
  <c r="D22" i="3"/>
  <c r="C23" i="3"/>
  <c r="D23" i="3"/>
  <c r="M28" i="2"/>
  <c r="F33" i="3"/>
  <c r="I33" i="3"/>
  <c r="F34" i="3"/>
  <c r="I34" i="3"/>
  <c r="H39" i="3"/>
  <c r="I39" i="3"/>
  <c r="L82" i="1"/>
  <c r="H40" i="3" s="1"/>
  <c r="I40" i="3"/>
  <c r="L83" i="1"/>
  <c r="H41" i="3" s="1"/>
  <c r="I41" i="3"/>
  <c r="L84" i="1"/>
  <c r="H42" i="3" s="1"/>
  <c r="I42" i="3"/>
  <c r="L85" i="1"/>
  <c r="H43" i="3" s="1"/>
  <c r="I43" i="3"/>
  <c r="L86" i="1"/>
  <c r="H44" i="3" s="1"/>
  <c r="I44" i="3"/>
  <c r="L87" i="1"/>
  <c r="H45" i="3" s="1"/>
  <c r="I45" i="3"/>
  <c r="L88" i="1"/>
  <c r="H46" i="3" s="1"/>
  <c r="I46" i="3"/>
  <c r="L89" i="1"/>
  <c r="H47" i="3" s="1"/>
  <c r="I47" i="3"/>
  <c r="L90" i="1"/>
  <c r="H48" i="3" s="1"/>
  <c r="I48" i="3"/>
  <c r="D8" i="3"/>
  <c r="D9" i="3"/>
  <c r="D10" i="3"/>
  <c r="D11" i="3"/>
  <c r="D12" i="3"/>
  <c r="D13" i="3"/>
  <c r="D14" i="3"/>
  <c r="D15" i="3"/>
  <c r="D16" i="3"/>
  <c r="D17" i="3"/>
  <c r="D18" i="3"/>
  <c r="E58" i="3"/>
  <c r="D62" i="3"/>
  <c r="F62" i="3" s="1"/>
  <c r="H62" i="3" s="1"/>
  <c r="G77" i="1"/>
  <c r="C34" i="3"/>
  <c r="D40" i="1"/>
  <c r="D38" i="3"/>
  <c r="C38" i="3"/>
  <c r="J62" i="1"/>
  <c r="J61" i="1"/>
  <c r="J60" i="1"/>
  <c r="J59" i="1"/>
  <c r="J58" i="1"/>
  <c r="J57" i="1"/>
  <c r="J56" i="1"/>
  <c r="J55" i="1"/>
  <c r="G72" i="1"/>
  <c r="C14" i="3"/>
  <c r="C15" i="3"/>
  <c r="C16" i="3"/>
  <c r="C17" i="3"/>
  <c r="C18" i="3"/>
  <c r="C41" i="3"/>
  <c r="C42" i="3"/>
  <c r="C43" i="3"/>
  <c r="C44" i="3"/>
  <c r="C45" i="3"/>
  <c r="D41" i="3"/>
  <c r="D42" i="3"/>
  <c r="D43" i="3"/>
  <c r="D44" i="3"/>
  <c r="D45" i="3"/>
  <c r="E41" i="3"/>
  <c r="E42" i="3"/>
  <c r="E43" i="3"/>
  <c r="E44" i="3"/>
  <c r="E45" i="3"/>
  <c r="C40" i="3"/>
  <c r="D40" i="3"/>
  <c r="E40" i="3"/>
  <c r="C46" i="3"/>
  <c r="D46" i="3"/>
  <c r="E46" i="3"/>
  <c r="C47" i="3"/>
  <c r="D47" i="3"/>
  <c r="E47" i="3"/>
  <c r="C48" i="3"/>
  <c r="D48" i="3"/>
  <c r="E48" i="3"/>
  <c r="E39" i="3"/>
  <c r="D39" i="3"/>
  <c r="C39" i="3"/>
  <c r="C33" i="3"/>
  <c r="C10" i="3"/>
  <c r="C11" i="3"/>
  <c r="C12" i="3"/>
  <c r="C13" i="3"/>
  <c r="C9" i="3"/>
  <c r="C8" i="3"/>
  <c r="G97" i="1"/>
  <c r="F30" i="1"/>
  <c r="G76" i="1"/>
  <c r="I9" i="3" l="1"/>
  <c r="F24" i="3"/>
  <c r="H25" i="3"/>
  <c r="H27" i="3"/>
  <c r="H20" i="3"/>
  <c r="H11" i="3"/>
  <c r="H17" i="3"/>
  <c r="H12" i="3"/>
  <c r="H24" i="3"/>
  <c r="H19" i="3"/>
  <c r="H16" i="3"/>
  <c r="H8" i="3"/>
  <c r="F18" i="3"/>
  <c r="G47" i="3"/>
  <c r="K34" i="3"/>
  <c r="F14" i="3"/>
  <c r="I14" i="3" s="1"/>
  <c r="F20" i="3"/>
  <c r="F10" i="3"/>
  <c r="F16" i="3"/>
  <c r="F26" i="3"/>
  <c r="F12" i="3"/>
  <c r="F22" i="3"/>
  <c r="H13" i="3"/>
  <c r="H21" i="3"/>
  <c r="G43" i="3"/>
  <c r="H15" i="3"/>
  <c r="H23" i="3"/>
  <c r="H10" i="3"/>
  <c r="H14" i="3"/>
  <c r="H18" i="3"/>
  <c r="H22" i="3"/>
  <c r="H26" i="3"/>
  <c r="F11" i="3"/>
  <c r="I11" i="3" s="1"/>
  <c r="F15" i="3"/>
  <c r="F19" i="3"/>
  <c r="I19" i="3" s="1"/>
  <c r="F23" i="3"/>
  <c r="I23" i="3" s="1"/>
  <c r="F27" i="3"/>
  <c r="F13" i="3"/>
  <c r="F17" i="3"/>
  <c r="F21" i="3"/>
  <c r="F25" i="3"/>
  <c r="F8" i="3"/>
  <c r="K33" i="3"/>
  <c r="G45" i="3"/>
  <c r="G40" i="3"/>
  <c r="G46" i="3"/>
  <c r="G44" i="3"/>
  <c r="G48" i="3"/>
  <c r="G42" i="3"/>
  <c r="G41" i="3"/>
  <c r="G39" i="3"/>
  <c r="E28" i="3"/>
  <c r="M31" i="2"/>
  <c r="K48" i="3"/>
  <c r="K47" i="3"/>
  <c r="K46" i="3"/>
  <c r="K45" i="3"/>
  <c r="K44" i="3"/>
  <c r="K43" i="3"/>
  <c r="K42" i="3"/>
  <c r="K41" i="3"/>
  <c r="K40" i="3"/>
  <c r="K39" i="3"/>
  <c r="D28" i="3"/>
  <c r="B58" i="3" s="1"/>
  <c r="H58" i="3" s="1"/>
  <c r="M30" i="2" s="1"/>
  <c r="K9" i="3"/>
  <c r="K35" i="3" l="1"/>
  <c r="M24" i="2" s="1"/>
  <c r="I21" i="3"/>
  <c r="K21" i="3" s="1"/>
  <c r="I17" i="3"/>
  <c r="K17" i="3" s="1"/>
  <c r="I8" i="3"/>
  <c r="K8" i="3" s="1"/>
  <c r="I13" i="3"/>
  <c r="K13" i="3" s="1"/>
  <c r="I15" i="3"/>
  <c r="K15" i="3" s="1"/>
  <c r="I22" i="3"/>
  <c r="I10" i="3"/>
  <c r="I24" i="3"/>
  <c r="K24" i="3" s="1"/>
  <c r="I26" i="3"/>
  <c r="I16" i="3"/>
  <c r="K16" i="3" s="1"/>
  <c r="I25" i="3"/>
  <c r="K25" i="3" s="1"/>
  <c r="I27" i="3"/>
  <c r="K27" i="3" s="1"/>
  <c r="I12" i="3"/>
  <c r="K12" i="3" s="1"/>
  <c r="I20" i="3"/>
  <c r="K20" i="3" s="1"/>
  <c r="I18" i="3"/>
  <c r="K18" i="3" s="1"/>
  <c r="K11" i="3"/>
  <c r="K19" i="3"/>
  <c r="K26" i="3"/>
  <c r="K14" i="3"/>
  <c r="K22" i="3"/>
  <c r="K10" i="3"/>
  <c r="K23" i="3"/>
  <c r="M32" i="2"/>
  <c r="K49" i="3"/>
  <c r="M25" i="2" s="1"/>
  <c r="K28" i="3" l="1"/>
  <c r="M23" i="2" s="1"/>
  <c r="M26" i="2" s="1"/>
  <c r="M27" i="2" s="1"/>
  <c r="M29" i="2" s="1"/>
  <c r="M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HiA</author>
    <author>Tone-Mette Torgersen Lægdene</author>
    <author>ole.p.ingvaldsen</author>
    <author>Høgskolen i Agder</author>
  </authors>
  <commentList>
    <comment ref="C40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I tillegg kommer 5% av utgifter til nedsatt leseplikt pluss sosiale utgifter
</t>
        </r>
      </text>
    </comment>
    <comment ref="C41" authorId="0" shapeId="0" xr:uid="{00000000-0006-0000-0000-000002000000}">
      <text>
        <r>
          <rPr>
            <sz val="10"/>
            <color indexed="81"/>
            <rFont val="Tahoma"/>
            <family val="2"/>
          </rPr>
          <t>Satsen var kr 1 800 for hel funksjon før 1.8.05 mens hel funksjon var 12 uker. 
Fra 1.8.05 er satsen regnet om til 7-ukers funksjon og justert opp med 8,6% avrundet til nærmeste hele krone.</t>
        </r>
      </text>
    </comment>
    <comment ref="C43" authorId="0" shapeId="0" xr:uid="{00000000-0006-0000-0000-000003000000}">
      <text>
        <r>
          <rPr>
            <sz val="10"/>
            <color indexed="81"/>
            <rFont val="Tahoma"/>
            <family val="2"/>
          </rPr>
          <t>Fra 1.8.05 er satsen  på kr 25 øket med 8,6% avrundet til nærmeste krone.</t>
        </r>
        <r>
          <rPr>
            <sz val="8"/>
            <color indexed="81"/>
            <rFont val="Tahoma"/>
            <family val="2"/>
          </rPr>
          <t xml:space="preserve">
Fra 01.09.18 er satsen økt fra kr 30,- til kr 35,-    
Fra 01.09.19 er satsen økt fra kr 35 til kr 40,-</t>
        </r>
      </text>
    </comment>
    <comment ref="C44" authorId="1" shapeId="0" xr:uid="{00000000-0006-0000-0000-000004000000}">
      <text>
        <r>
          <rPr>
            <sz val="9"/>
            <color indexed="81"/>
            <rFont val="Tahoma"/>
            <family val="2"/>
          </rPr>
          <t>B-tabellen er bortfalt. 
Dermed er satsen indeksregulert med 3% økning fra 2018 til 2019 pr 01.09.19</t>
        </r>
      </text>
    </comment>
    <comment ref="C45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B-tabellen er bortfalt. 
Dermed er satsen indeksregulert med 3% økning fra 2018 til 2019 pr 01.09.19
</t>
        </r>
      </text>
    </comment>
    <comment ref="D51" authorId="2" shapeId="0" xr:uid="{00000000-0006-0000-0000-000006000000}">
      <text>
        <r>
          <rPr>
            <b/>
            <sz val="10"/>
            <color indexed="81"/>
            <rFont val="Tahoma"/>
            <family val="2"/>
          </rPr>
          <t xml:space="preserve">Må fylles ut hvis personen er 60 år eller eldre for å få riktig %-sats for feriepenger.
Sett x
</t>
        </r>
      </text>
    </comment>
    <comment ref="E51" authorId="3" shapeId="0" xr:uid="{00000000-0006-0000-0000-000007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1" authorId="2" shapeId="0" xr:uid="{00000000-0006-0000-0000-000008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1" authorId="3" shapeId="0" xr:uid="{00000000-0006-0000-0000-000009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2" authorId="2" shapeId="0" xr:uid="{00000000-0006-0000-0000-00000A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2" authorId="2" shapeId="0" xr:uid="{00000000-0006-0000-0000-00000B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2" authorId="2" shapeId="0" xr:uid="{00000000-0006-0000-0000-00000C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2" authorId="3" shapeId="0" xr:uid="{00000000-0006-0000-0000-00000D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3" authorId="2" shapeId="0" xr:uid="{00000000-0006-0000-0000-00000E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3" authorId="2" shapeId="0" xr:uid="{00000000-0006-0000-0000-00000F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3" authorId="2" shapeId="0" xr:uid="{00000000-0006-0000-0000-000010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3" authorId="3" shapeId="0" xr:uid="{00000000-0006-0000-0000-000011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4" authorId="2" shapeId="0" xr:uid="{00000000-0006-0000-0000-000012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4" authorId="2" shapeId="0" xr:uid="{00000000-0006-0000-0000-000013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4" authorId="2" shapeId="0" xr:uid="{00000000-0006-0000-0000-000014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4" authorId="3" shapeId="0" xr:uid="{00000000-0006-0000-0000-000015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5" authorId="2" shapeId="0" xr:uid="{00000000-0006-0000-0000-000016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5" authorId="2" shapeId="0" xr:uid="{00000000-0006-0000-0000-000017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5" authorId="2" shapeId="0" xr:uid="{00000000-0006-0000-0000-000018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5" authorId="3" shapeId="0" xr:uid="{00000000-0006-0000-0000-000019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6" authorId="2" shapeId="0" xr:uid="{00000000-0006-0000-0000-00001A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6" authorId="2" shapeId="0" xr:uid="{00000000-0006-0000-0000-00001B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6" authorId="2" shapeId="0" xr:uid="{00000000-0006-0000-0000-00001C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6" authorId="3" shapeId="0" xr:uid="{00000000-0006-0000-0000-00001D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7" authorId="2" shapeId="0" xr:uid="{00000000-0006-0000-0000-00001E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7" authorId="2" shapeId="0" xr:uid="{00000000-0006-0000-0000-00001F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7" authorId="2" shapeId="0" xr:uid="{00000000-0006-0000-0000-000020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7" authorId="3" shapeId="0" xr:uid="{00000000-0006-0000-0000-000021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8" authorId="2" shapeId="0" xr:uid="{00000000-0006-0000-0000-000022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8" authorId="2" shapeId="0" xr:uid="{00000000-0006-0000-0000-000023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8" authorId="2" shapeId="0" xr:uid="{00000000-0006-0000-0000-000024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8" authorId="3" shapeId="0" xr:uid="{00000000-0006-0000-0000-000025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59" authorId="2" shapeId="0" xr:uid="{00000000-0006-0000-0000-000026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59" authorId="2" shapeId="0" xr:uid="{00000000-0006-0000-0000-000027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59" authorId="2" shapeId="0" xr:uid="{00000000-0006-0000-0000-000028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59" authorId="3" shapeId="0" xr:uid="{00000000-0006-0000-0000-000029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0" authorId="2" shapeId="0" xr:uid="{00000000-0006-0000-0000-00002A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0" authorId="2" shapeId="0" xr:uid="{00000000-0006-0000-0000-00002B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0" authorId="2" shapeId="0" xr:uid="{00000000-0006-0000-0000-00002C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0" authorId="3" shapeId="0" xr:uid="{00000000-0006-0000-0000-00002D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1" authorId="2" shapeId="0" xr:uid="{00000000-0006-0000-0000-00002E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1" authorId="2" shapeId="0" xr:uid="{00000000-0006-0000-0000-00002F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1" authorId="2" shapeId="0" xr:uid="{00000000-0006-0000-0000-000030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1" authorId="3" shapeId="0" xr:uid="{00000000-0006-0000-0000-000031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2" authorId="2" shapeId="0" xr:uid="{00000000-0006-0000-0000-000032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2" authorId="2" shapeId="0" xr:uid="{00000000-0006-0000-0000-000033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2" authorId="2" shapeId="0" xr:uid="{00000000-0006-0000-0000-000034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2" authorId="3" shapeId="0" xr:uid="{00000000-0006-0000-0000-000035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3" authorId="2" shapeId="0" xr:uid="{00000000-0006-0000-0000-000036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3" authorId="2" shapeId="0" xr:uid="{00000000-0006-0000-0000-000037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3" authorId="2" shapeId="0" xr:uid="{00000000-0006-0000-0000-000038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3" authorId="3" shapeId="0" xr:uid="{00000000-0006-0000-0000-000039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4" authorId="2" shapeId="0" xr:uid="{00000000-0006-0000-0000-00003A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4" authorId="2" shapeId="0" xr:uid="{00000000-0006-0000-0000-00003B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4" authorId="2" shapeId="0" xr:uid="{00000000-0006-0000-0000-00003C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4" authorId="3" shapeId="0" xr:uid="{00000000-0006-0000-0000-00003D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5" authorId="2" shapeId="0" xr:uid="{00000000-0006-0000-0000-00003E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5" authorId="2" shapeId="0" xr:uid="{00000000-0006-0000-0000-00003F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5" authorId="2" shapeId="0" xr:uid="{00000000-0006-0000-0000-000040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5" authorId="3" shapeId="0" xr:uid="{00000000-0006-0000-0000-000041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6" authorId="2" shapeId="0" xr:uid="{00000000-0006-0000-0000-000042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6" authorId="2" shapeId="0" xr:uid="{00000000-0006-0000-0000-000043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6" authorId="2" shapeId="0" xr:uid="{00000000-0006-0000-0000-000044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6" authorId="3" shapeId="0" xr:uid="{00000000-0006-0000-0000-000045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7" authorId="2" shapeId="0" xr:uid="{00000000-0006-0000-0000-000046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7" authorId="2" shapeId="0" xr:uid="{00000000-0006-0000-0000-000047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7" authorId="2" shapeId="0" xr:uid="{00000000-0006-0000-0000-000048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7" authorId="3" shapeId="0" xr:uid="{00000000-0006-0000-0000-000049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8" authorId="2" shapeId="0" xr:uid="{00000000-0006-0000-0000-00004A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8" authorId="2" shapeId="0" xr:uid="{00000000-0006-0000-0000-00004B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8" authorId="2" shapeId="0" xr:uid="{00000000-0006-0000-0000-00004C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8" authorId="3" shapeId="0" xr:uid="{00000000-0006-0000-0000-00004D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69" authorId="2" shapeId="0" xr:uid="{00000000-0006-0000-0000-00004E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69" authorId="2" shapeId="0" xr:uid="{00000000-0006-0000-0000-00004F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69" authorId="2" shapeId="0" xr:uid="{00000000-0006-0000-0000-000050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69" authorId="3" shapeId="0" xr:uid="{00000000-0006-0000-0000-000051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70" authorId="2" shapeId="0" xr:uid="{00000000-0006-0000-0000-000052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70" authorId="2" shapeId="0" xr:uid="{00000000-0006-0000-0000-000053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70" authorId="2" shapeId="0" xr:uid="{00000000-0006-0000-0000-000054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70" authorId="3" shapeId="0" xr:uid="{00000000-0006-0000-0000-000055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71" authorId="2" shapeId="0" xr:uid="{00000000-0006-0000-0000-000056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E71" authorId="2" shapeId="0" xr:uid="{00000000-0006-0000-0000-000057000000}">
      <text>
        <r>
          <rPr>
            <b/>
            <sz val="10"/>
            <color indexed="81"/>
            <rFont val="Tahoma"/>
            <family val="2"/>
          </rPr>
          <t xml:space="preserve">Skriv inn 0 eller 8 eller 12
Øvingslærere med 30/studiepoeng/10 vt pedagogisk veiledning får utbetalt B-regulativets trinn 8, og øvingslærere med 60 studiepoeng/20 vt pedagogisk veiledning får utbetalt 
B-regulativets trinn 12 når denne utdanningen kommer i tillegg 
til adjunktkompetanse
</t>
        </r>
      </text>
    </comment>
    <comment ref="F71" authorId="2" shapeId="0" xr:uid="{00000000-0006-0000-0000-000058000000}">
      <text>
        <r>
          <rPr>
            <b/>
            <sz val="10"/>
            <color indexed="81"/>
            <rFont val="Tahoma"/>
            <family val="2"/>
          </rPr>
          <t>Fyll inn prosent av hel øvingslærerfunksjon, 
for eksempel 42,86% for 3/7 funksjon (3 uker) 
og 100,00% for hel funksjon som er 7 uker.</t>
        </r>
      </text>
    </comment>
    <comment ref="H71" authorId="3" shapeId="0" xr:uid="{00000000-0006-0000-0000-000059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D75" authorId="2" shapeId="0" xr:uid="{00000000-0006-0000-0000-00005A000000}">
      <text>
        <r>
          <rPr>
            <b/>
            <sz val="10"/>
            <color indexed="81"/>
            <rFont val="Tahoma"/>
            <family val="2"/>
          </rPr>
          <t xml:space="preserve">Må fylles ut hvis personen er 60 år eller eldre for å få riktig %-sats for feriepenger.
Sett x
</t>
        </r>
      </text>
    </comment>
    <comment ref="E75" authorId="2" shapeId="0" xr:uid="{00000000-0006-0000-0000-00005B000000}">
      <text>
        <r>
          <rPr>
            <b/>
            <sz val="10"/>
            <color indexed="81"/>
            <rFont val="Tahoma"/>
            <family val="2"/>
          </rPr>
          <t>Se gjeldene
B-regulativ bruttolønn pr. mnd. kolonne 2
Skriv inn kronebeløpet.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D76" authorId="2" shapeId="0" xr:uid="{00000000-0006-0000-0000-00005C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C77" authorId="2" shapeId="0" xr:uid="{00000000-0006-0000-0000-00005D000000}">
      <text>
        <r>
          <rPr>
            <b/>
            <sz val="10"/>
            <color indexed="81"/>
            <rFont val="Tahoma"/>
            <family val="2"/>
          </rPr>
          <t xml:space="preserve">Dersom skolen har to kontaktpersoner må dette være avtalt med UIA
</t>
        </r>
      </text>
    </comment>
    <comment ref="D77" authorId="2" shapeId="0" xr:uid="{00000000-0006-0000-0000-00005E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H80" authorId="2" shapeId="0" xr:uid="{00000000-0006-0000-0000-00005F000000}">
      <text>
        <r>
          <rPr>
            <b/>
            <sz val="10"/>
            <color indexed="81"/>
            <rFont val="Tahoma"/>
            <family val="2"/>
          </rPr>
          <t xml:space="preserve">Må fylles ut hvis personen er 60 år eller eldre for å få riktig %-sats for feriepenger.
Sett x
</t>
        </r>
      </text>
    </comment>
    <comment ref="K80" authorId="0" shapeId="0" xr:uid="{00000000-0006-0000-0000-000060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1" authorId="2" shapeId="0" xr:uid="{00000000-0006-0000-0000-000061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1" authorId="3" shapeId="0" xr:uid="{00000000-0006-0000-0000-000062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2" authorId="2" shapeId="0" xr:uid="{00000000-0006-0000-0000-000063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2" authorId="3" shapeId="0" xr:uid="{00000000-0006-0000-0000-000064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3" authorId="2" shapeId="0" xr:uid="{00000000-0006-0000-0000-000065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3" authorId="3" shapeId="0" xr:uid="{00000000-0006-0000-0000-000066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4" authorId="2" shapeId="0" xr:uid="{00000000-0006-0000-0000-000067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4" authorId="3" shapeId="0" xr:uid="{00000000-0006-0000-0000-000068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5" authorId="2" shapeId="0" xr:uid="{00000000-0006-0000-0000-000069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5" authorId="3" shapeId="0" xr:uid="{00000000-0006-0000-0000-00006A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6" authorId="2" shapeId="0" xr:uid="{00000000-0006-0000-0000-00006B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6" authorId="3" shapeId="0" xr:uid="{00000000-0006-0000-0000-00006C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7" authorId="2" shapeId="0" xr:uid="{00000000-0006-0000-0000-00006D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7" authorId="3" shapeId="0" xr:uid="{00000000-0006-0000-0000-00006E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8" authorId="2" shapeId="0" xr:uid="{00000000-0006-0000-0000-00006F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8" authorId="3" shapeId="0" xr:uid="{00000000-0006-0000-0000-000070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89" authorId="2" shapeId="0" xr:uid="{00000000-0006-0000-0000-000071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89" authorId="3" shapeId="0" xr:uid="{00000000-0006-0000-0000-000072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  <comment ref="H90" authorId="2" shapeId="0" xr:uid="{00000000-0006-0000-0000-000073000000}">
      <text>
        <r>
          <rPr>
            <b/>
            <sz val="10"/>
            <color indexed="81"/>
            <rFont val="Tahoma"/>
            <family val="2"/>
          </rPr>
          <t>Må fylles ut hvis personen er 60 år eller eldre for å få riktig %-sats for feriepenger.
Sett x</t>
        </r>
      </text>
    </comment>
    <comment ref="K90" authorId="3" shapeId="0" xr:uid="{00000000-0006-0000-0000-000074000000}">
      <text>
        <r>
          <rPr>
            <b/>
            <sz val="10"/>
            <color indexed="81"/>
            <rFont val="Tahoma"/>
            <family val="2"/>
          </rPr>
          <t>Årslønn er grunnlønn for 100% stilling. Lønn for ulike tilleggsfunjsoner medregnes IKKE.</t>
        </r>
      </text>
    </comment>
  </commentList>
</comments>
</file>

<file path=xl/sharedStrings.xml><?xml version="1.0" encoding="utf-8"?>
<sst xmlns="http://schemas.openxmlformats.org/spreadsheetml/2006/main" count="257" uniqueCount="181">
  <si>
    <t xml:space="preserve">PARTNERSKOLENS MERUTGIFTER I FORBINDELSE MED PRAKSISOPPLÆRING I GRUNNSKOLELÆRERUTDANNINGENE </t>
  </si>
  <si>
    <t xml:space="preserve"> Arkene regner med desimaler, selv om det ikke alltid er synlig.</t>
  </si>
  <si>
    <t>Fire vanlige feiltyper i refusjonskravene:</t>
  </si>
  <si>
    <t>1) Det sendes ikke vanlig faktura. Gå til Skatteetaten.no, og se på "Fakturering".</t>
  </si>
  <si>
    <r>
      <t xml:space="preserve">2) Funksjonsstørrelse (se pkt. 1.1) er ikke ført med riktig prosentsats. Bruk prosentsatsen som står i arbeidsplanen. Den skal </t>
    </r>
    <r>
      <rPr>
        <i/>
        <sz val="11"/>
        <rFont val="Calibri"/>
        <family val="2"/>
      </rPr>
      <t>ikke</t>
    </r>
    <r>
      <rPr>
        <sz val="11"/>
        <rFont val="Calibri"/>
        <family val="2"/>
      </rPr>
      <t xml:space="preserve"> deles på to (høst/vår) fordi lærerne får lønnen utbetalt over hele skoleåret. </t>
    </r>
  </si>
  <si>
    <t xml:space="preserve">      Står de oppført med f.eks. 42,86 % på høsten, så utbetales dette over hele året og føres både i høst-/vårrefusjonen.</t>
  </si>
  <si>
    <t>3) Det er ikke fylt ut noe beløp i pkt. 1.2 og dermed blir summen 0,- i "Refusjonskrav" som sendes til kommunen/UiA. Sjekk at adm. utgifter kommer med.</t>
  </si>
  <si>
    <r>
      <t xml:space="preserve">4) Ekstra engasjementer glemmes eller føres opp to ganger både i pkt. 1.1 og 1.3. De skal </t>
    </r>
    <r>
      <rPr>
        <i/>
        <sz val="11"/>
        <rFont val="Calibri"/>
        <family val="2"/>
      </rPr>
      <t xml:space="preserve">bare </t>
    </r>
    <r>
      <rPr>
        <sz val="11"/>
        <rFont val="Calibri"/>
        <family val="2"/>
      </rPr>
      <t>føres opp i pkt. 1.3. Se i skolens arbeidsplan i kolonnen "Timeengasjement". Disse timene føres opp.</t>
    </r>
  </si>
  <si>
    <r>
      <t>Korreksjonsfeltet</t>
    </r>
    <r>
      <rPr>
        <sz val="11"/>
        <rFont val="Calibri"/>
        <family val="2"/>
      </rPr>
      <t xml:space="preserve"> pkt. 1.5 brukes hvis det var feil i forrige semesters refusjonskrav (avtales og dokumenteres).</t>
    </r>
  </si>
  <si>
    <r>
      <t>Alle arkene skal skrives ut (utgjør 5 sider i utskriften) og sendes direkte til Kommunerevisjonen for kontroll. Kommunen vil videresende faktura til UiA/Avdeling for lærerutdanning</t>
    </r>
    <r>
      <rPr>
        <b/>
        <sz val="11"/>
        <rFont val="Calibri"/>
        <family val="2"/>
      </rPr>
      <t>.</t>
    </r>
  </si>
  <si>
    <t xml:space="preserve">Spørsmål om regnearket kan rettes til:  </t>
  </si>
  <si>
    <t>Praksisleder Vidar Austrud</t>
  </si>
  <si>
    <t>Tlf 38 14 23 48</t>
  </si>
  <si>
    <t>FYLL UT</t>
  </si>
  <si>
    <t>GULE   FELTER</t>
  </si>
  <si>
    <t>Skoleåret</t>
  </si>
  <si>
    <t>Semester</t>
  </si>
  <si>
    <t>Høst</t>
  </si>
  <si>
    <t>Vår</t>
  </si>
  <si>
    <t xml:space="preserve">Antall mnd. </t>
  </si>
  <si>
    <t>Partnerskole</t>
  </si>
  <si>
    <t>Adresse, postnummer og sted</t>
  </si>
  <si>
    <t>Kommune</t>
  </si>
  <si>
    <t>Telefon</t>
  </si>
  <si>
    <t>E-postadresse</t>
  </si>
  <si>
    <t>Nedsatt leseplikt, øvingslærer 100% stilling</t>
  </si>
  <si>
    <t>Ekstra lønn kr 11 000 pr hel funksjon pr. år</t>
  </si>
  <si>
    <t>Månedlig godtgjørelse pr øvingslærerfunksjon</t>
  </si>
  <si>
    <t>Teamledergodtgjørelse kr 2 000 pr. hel funksjon pr. år med lokal faktor 1,5</t>
  </si>
  <si>
    <t>Grunnbeløp partnerskapsutvikling kr 3 000</t>
  </si>
  <si>
    <t>Månedlig basis godtgjørelse til partnerskolen</t>
  </si>
  <si>
    <t>7/12 av kr 1 140 (andel av året)</t>
  </si>
  <si>
    <t>Utgiftsrefusjon pr hel øv.lærerfunksjon - vår</t>
  </si>
  <si>
    <t>5/12 av kr 1 140</t>
  </si>
  <si>
    <t>Utgiftsrefusjon pr hel øv.lærerfunksjon - høst</t>
  </si>
  <si>
    <t>Pris pr. måltid</t>
  </si>
  <si>
    <t>Merutgifter til mat og helse</t>
  </si>
  <si>
    <t>B8 pr. mnd.</t>
  </si>
  <si>
    <t>For veilederutdanning, 30 studiepoeng</t>
  </si>
  <si>
    <t>B12 pr. mnd.</t>
  </si>
  <si>
    <t>For veilederutdanning, 60 studiepoeng</t>
  </si>
  <si>
    <t>Feriegodtgjørelse</t>
  </si>
  <si>
    <t>Personer over 60 år</t>
  </si>
  <si>
    <t>Personer under 60 år</t>
  </si>
  <si>
    <t>1.</t>
  </si>
  <si>
    <t>Lønnsutgifter</t>
  </si>
  <si>
    <t>1.1</t>
  </si>
  <si>
    <t>Lønn til øvingslærere. Navn og funksjonsstørrelse, se samarbeidskontrakt for inneværende skoleår</t>
  </si>
  <si>
    <t>Partnerskolens øvingslærere</t>
  </si>
  <si>
    <t>Sett x hvis over 60 år</t>
  </si>
  <si>
    <t>Pedagogisk veiledning 
B-tabell                                             (skriv inn 0 eller 8 eller 12)</t>
  </si>
  <si>
    <r>
      <t xml:space="preserve">Funksjons-
størrelse i 
prosent.
Se 
årskontrakt og bruk tabell til høyre.
</t>
    </r>
    <r>
      <rPr>
        <b/>
        <sz val="11"/>
        <color indexed="10"/>
        <rFont val="Arial"/>
        <family val="2"/>
      </rPr>
      <t>Desimaltall
med komma
f.eks. 66,67%</t>
    </r>
  </si>
  <si>
    <t>Hvis funksjon som teamleder skriv inn et 
1-tall</t>
  </si>
  <si>
    <t>Årslønn
(grunnlønn eksl.tillegg)</t>
  </si>
  <si>
    <t>a</t>
  </si>
  <si>
    <t>Omregningstabell for funksjonsstørrelser</t>
  </si>
  <si>
    <t>b</t>
  </si>
  <si>
    <t>c</t>
  </si>
  <si>
    <t>Funksjon/uker</t>
  </si>
  <si>
    <t>Funksjon i %</t>
  </si>
  <si>
    <t>d</t>
  </si>
  <si>
    <t>e</t>
  </si>
  <si>
    <t>f</t>
  </si>
  <si>
    <t>g</t>
  </si>
  <si>
    <t>h</t>
  </si>
  <si>
    <t>i</t>
  </si>
  <si>
    <t>j</t>
  </si>
  <si>
    <t>7/7</t>
  </si>
  <si>
    <t>k</t>
  </si>
  <si>
    <t>8/7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</si>
  <si>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</si>
  <si>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</si>
  <si>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</si>
  <si>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</si>
  <si>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</si>
  <si>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</si>
  <si>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</si>
  <si>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</si>
  <si>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</si>
  <si>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Sum teamledere</t>
  </si>
  <si>
    <t>1.2</t>
  </si>
  <si>
    <t>Adm. lønnsutgifter. Lønn til partnerskolens kontaktperson(er) og avtalt adm.ressurs</t>
  </si>
  <si>
    <t>Kontaktperson i skolens ledelse            (rektor/praksiskoordinator)</t>
  </si>
  <si>
    <t>Månedlig utbetaling 
B-reg. trinn 15, kr 1 000</t>
  </si>
  <si>
    <t>1.3</t>
  </si>
  <si>
    <t>Lønn til øvingslærere med avtale om tilleggsengasjement</t>
  </si>
  <si>
    <t>Navn øvingslærer</t>
  </si>
  <si>
    <t>Tidsrom</t>
  </si>
  <si>
    <t>Engasjementet gjelder</t>
  </si>
  <si>
    <t>Sett x hvis AFP</t>
  </si>
  <si>
    <t>Antall timer</t>
  </si>
  <si>
    <t xml:space="preserve">Timelønn
50% overtid </t>
  </si>
  <si>
    <t>1.4</t>
  </si>
  <si>
    <t>Arbeidsgiveravgift av lønnskostnader beregnes direkte i ark "Refusjonskrav" i pkt. 1.4</t>
  </si>
  <si>
    <t>1.5</t>
  </si>
  <si>
    <r>
      <t xml:space="preserve">Korreksjonsfelt: </t>
    </r>
    <r>
      <rPr>
        <sz val="12"/>
        <rFont val="Arial"/>
        <family val="2"/>
      </rPr>
      <t>Omforent korreksjon fra forrige semester.</t>
    </r>
  </si>
  <si>
    <t>Skriv positive tall</t>
  </si>
  <si>
    <t xml:space="preserve">Praksisstedet til gode fra UiA   </t>
  </si>
  <si>
    <t>Legg ved dokumentasjon</t>
  </si>
  <si>
    <t>UiA til gode fra partnerskolen</t>
  </si>
  <si>
    <t>2.</t>
  </si>
  <si>
    <t>Forbruk</t>
  </si>
  <si>
    <t>2.1</t>
  </si>
  <si>
    <t>Merutgifter til forbruksmateriell, kopiering mv.</t>
  </si>
  <si>
    <t>Utregning direkte i beregningsarket</t>
  </si>
  <si>
    <t>2.2</t>
  </si>
  <si>
    <t>Merutgifter i praksisopplæringen i Mat og helse</t>
  </si>
  <si>
    <t>Antall studenter</t>
  </si>
  <si>
    <t>Antall praksis-dager</t>
  </si>
  <si>
    <t>Data overføres fra grunnlagsarket</t>
  </si>
  <si>
    <t xml:space="preserve">Universitet i Agder </t>
  </si>
  <si>
    <t>Avdeling for lærerutdanning</t>
  </si>
  <si>
    <t>Grunnskolelærerutdanningene</t>
  </si>
  <si>
    <t>Postboks 422</t>
  </si>
  <si>
    <t>4604 Kristiansand</t>
  </si>
  <si>
    <t>Ref.: 1801</t>
  </si>
  <si>
    <t>Refusjonskrav for merutgifter i forbindelse med</t>
  </si>
  <si>
    <t>praksisopplæring i grunnskolelærerutdanningene</t>
  </si>
  <si>
    <t>semester</t>
  </si>
  <si>
    <t>(</t>
  </si>
  <si>
    <t>mnd.)</t>
  </si>
  <si>
    <t>Skole:</t>
  </si>
  <si>
    <t>Postene overført fra grunnlagsark og beregningsark.</t>
  </si>
  <si>
    <t>Lønn/redusert leseplikt for øvingslærere</t>
  </si>
  <si>
    <t>Adm. lønnsutgifter og partnermidler</t>
  </si>
  <si>
    <t>Avtalt lønn til øvingslærere og vikarutgifter/midlertidige eng.</t>
  </si>
  <si>
    <t>Sum lønn</t>
  </si>
  <si>
    <t>14,1% arbeidsgiveravgift (beregnes av sum lønn)</t>
  </si>
  <si>
    <t>Korreksjon fra forrige semester</t>
  </si>
  <si>
    <t>Eget bilag</t>
  </si>
  <si>
    <t>Sum refusjonskrav lønn + arb.g.avg. 
+/- korreksjon forrige semester</t>
  </si>
  <si>
    <t>Forbruksmateriell, kopiering mv.</t>
  </si>
  <si>
    <t>Forbruksmateriell Heimkunnskap/Mat og helse</t>
  </si>
  <si>
    <t>Sum refusjonskrav forbruksmateriell</t>
  </si>
  <si>
    <t>Samlet refusjonskrav</t>
  </si>
  <si>
    <t>Beregningsgrunnlag for refusjonskravet</t>
  </si>
  <si>
    <t>1. 
Partnerskolenes øvingslærere</t>
  </si>
  <si>
    <t>2. 
Funksjons-størrelse i %, 
se års-konrakt</t>
  </si>
  <si>
    <t>3. 
Utgift pr. mnd. 
til nedsatt        leseplikt</t>
  </si>
  <si>
    <t xml:space="preserve">4. 
Øv.lærerlønn pr. mnd. </t>
  </si>
  <si>
    <t>5. 
Ped. veil. 
utbetaling             pr. mnd</t>
  </si>
  <si>
    <t>6.
Teamleder-godtgjørelse pr. mnd.</t>
  </si>
  <si>
    <t>7. 
Ferie-              godtgj. av        summen av post 3-6</t>
  </si>
  <si>
    <t>8. 
Antall
måneder</t>
  </si>
  <si>
    <t>9. 
Sum                             lønnsutgifter
(les merknad)</t>
  </si>
  <si>
    <t xml:space="preserve">b </t>
  </si>
  <si>
    <t>Sum</t>
  </si>
  <si>
    <t>Overføres ark "Refusjonskrav" pkt. 1.1</t>
  </si>
  <si>
    <t xml:space="preserve">1.2 </t>
  </si>
  <si>
    <t>Adm. lønnsutgifter. Lønn til partnerskolens rektor/praksiskoodinator og lønnsmidler til utvikling av partnerskapet.</t>
  </si>
  <si>
    <t>Månedlig utbetaling</t>
  </si>
  <si>
    <t xml:space="preserve">Feriegodtgj. pr. mnd                                     </t>
  </si>
  <si>
    <t>Antall                       mnd</t>
  </si>
  <si>
    <t>Sum adm. lønnsutgifter overføres ark "Refusjonskrav" pkt. 1.2</t>
  </si>
  <si>
    <t>Lønn til øvingslærere og vikarutgifter / midlertidige engasjementer</t>
  </si>
  <si>
    <t>Timelønn                 (50% overtid)</t>
  </si>
  <si>
    <t>Timelønn      inkl.          feriegodtgj.</t>
  </si>
  <si>
    <t>Vikarutgifter        Lønn til               øvingslærere</t>
  </si>
  <si>
    <t>Sum , lønn til øvingslærere og vikarutgifter overføres ark "Refusjonskrav" pkt. 1.3</t>
  </si>
  <si>
    <t>14,1% arbeidsgiveravgift av lønnskostnader beregnes direkte i ark "Refusjonskrav" i pkt. 1.4</t>
  </si>
  <si>
    <t>Partnerskolens merutgifter til forbruksmateriell, kopiering mv. overføres ark "Refusjonskrav" pkt. 2.1</t>
  </si>
  <si>
    <r>
      <t xml:space="preserve">Sum </t>
    </r>
    <r>
      <rPr>
        <b/>
        <u/>
        <sz val="13"/>
        <rFont val="Arial"/>
        <family val="2"/>
      </rPr>
      <t>hele</t>
    </r>
    <r>
      <rPr>
        <b/>
        <sz val="13"/>
        <rFont val="Arial"/>
        <family val="2"/>
      </rPr>
      <t xml:space="preserve"> øvingslærerfunksjoner ved partnerskolen,</t>
    </r>
    <r>
      <rPr>
        <b/>
        <sz val="10"/>
        <rFont val="Arial"/>
        <family val="2"/>
      </rPr>
      <t/>
    </r>
  </si>
  <si>
    <t xml:space="preserve">Refusjonsbeløp pr. hel funksjon        </t>
  </si>
  <si>
    <t xml:space="preserve">Sum           </t>
  </si>
  <si>
    <t xml:space="preserve"> se tabell 1.1 øverst på denne siden - kolonne 3</t>
  </si>
  <si>
    <t>Høst (5 mnd): kr. 475,-</t>
  </si>
  <si>
    <t>refusjonskrav</t>
  </si>
  <si>
    <t>Vår (7 mnd): kr. 665,-</t>
  </si>
  <si>
    <t>forbruksmateriell</t>
  </si>
  <si>
    <t>Merutgifter for studenter i studiefaget Mat og helse, overføres ark "Refusjonskrav" pkt. 2.2</t>
  </si>
  <si>
    <t>Antall praksisdager</t>
  </si>
  <si>
    <t>Sum måltider á kr. 40,-</t>
  </si>
  <si>
    <t>Sum, ref.krav HK</t>
  </si>
  <si>
    <t>sted</t>
  </si>
  <si>
    <t>dato</t>
  </si>
  <si>
    <t>underskrift, rektor ved partnerskolen</t>
  </si>
  <si>
    <t>Økonomicontroller Trond Bjarne Hansen</t>
  </si>
  <si>
    <t>Tlf 38 14 11 97</t>
  </si>
  <si>
    <t>2023-2024</t>
  </si>
  <si>
    <t>x</t>
  </si>
  <si>
    <r>
      <t>Refusjonskrav for våren 2024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beregnes i denne regneboka. Skolen fyller ut ark for </t>
    </r>
    <r>
      <rPr>
        <b/>
        <u/>
        <sz val="11"/>
        <rFont val="Calibri"/>
        <family val="2"/>
      </rPr>
      <t>grunnlag</t>
    </r>
    <r>
      <rPr>
        <sz val="11"/>
        <rFont val="Calibri"/>
        <family val="2"/>
      </rPr>
      <t xml:space="preserve">. Disse opplysningene definerer tallene som kommer i ark for </t>
    </r>
    <r>
      <rPr>
        <b/>
        <u/>
        <sz val="11"/>
        <rFont val="Calibri"/>
        <family val="2"/>
      </rPr>
      <t>samlet refusjonskrav</t>
    </r>
    <r>
      <rPr>
        <sz val="11"/>
        <rFont val="Calibri"/>
        <family val="2"/>
      </rPr>
      <t xml:space="preserve"> og ark for </t>
    </r>
    <r>
      <rPr>
        <b/>
        <u/>
        <sz val="11"/>
        <rFont val="Calibri"/>
        <family val="2"/>
      </rPr>
      <t>beregningsgrunnlag</t>
    </r>
    <r>
      <rPr>
        <b/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</si>
</sst>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.0\ %"/>
    <numFmt numFmtId="167" formatCode="_ * #,##0_ ;_ * \-#,##0_ ;_ * &quot;-&quot;??_ ;_ @_ "/>
    <numFmt numFmtId="168" formatCode="_ * #,##0.000_ ;_ * \-#,##0.000_ ;_ * &quot;-&quot;??_ ;_ @_ "/>
    <numFmt numFmtId="169" formatCode="[&lt;=99999999]##_ ##_ ##_ ##;\(\+##\)_ ##_ ##_ ##_ ##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8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6">
    <xf numFmtId="0" fontId="0" fillId="0" borderId="0" xfId="0"/>
    <xf numFmtId="0" fontId="3" fillId="2" borderId="0" xfId="0" applyFont="1" applyFill="1"/>
    <xf numFmtId="0" fontId="7" fillId="3" borderId="0" xfId="0" applyFont="1" applyFill="1"/>
    <xf numFmtId="0" fontId="7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0" borderId="0" xfId="0" applyFont="1" applyAlignment="1">
      <alignment wrapText="1"/>
    </xf>
    <xf numFmtId="166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8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0" xfId="0" applyFont="1" applyFill="1"/>
    <xf numFmtId="0" fontId="11" fillId="2" borderId="0" xfId="0" applyFont="1" applyFill="1"/>
    <xf numFmtId="0" fontId="6" fillId="2" borderId="0" xfId="0" applyFont="1" applyFill="1"/>
    <xf numFmtId="0" fontId="12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0" xfId="0" applyFont="1" applyFill="1"/>
    <xf numFmtId="0" fontId="7" fillId="3" borderId="0" xfId="0" applyFont="1" applyFill="1" applyAlignment="1">
      <alignment horizontal="center"/>
    </xf>
    <xf numFmtId="38" fontId="3" fillId="2" borderId="1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5" fillId="4" borderId="12" xfId="0" applyFont="1" applyFill="1" applyBorder="1" applyAlignment="1" applyProtection="1">
      <alignment horizontal="center"/>
      <protection locked="0"/>
    </xf>
    <xf numFmtId="38" fontId="4" fillId="2" borderId="12" xfId="0" applyNumberFormat="1" applyFont="1" applyFill="1" applyBorder="1" applyAlignment="1">
      <alignment horizontal="center"/>
    </xf>
    <xf numFmtId="38" fontId="4" fillId="2" borderId="13" xfId="0" applyNumberFormat="1" applyFont="1" applyFill="1" applyBorder="1" applyAlignment="1">
      <alignment horizontal="center"/>
    </xf>
    <xf numFmtId="38" fontId="4" fillId="2" borderId="14" xfId="0" applyNumberFormat="1" applyFont="1" applyFill="1" applyBorder="1" applyAlignment="1">
      <alignment horizontal="center"/>
    </xf>
    <xf numFmtId="38" fontId="4" fillId="2" borderId="15" xfId="0" applyNumberFormat="1" applyFont="1" applyFill="1" applyBorder="1" applyAlignment="1">
      <alignment horizontal="center"/>
    </xf>
    <xf numFmtId="38" fontId="4" fillId="2" borderId="10" xfId="0" applyNumberFormat="1" applyFont="1" applyFill="1" applyBorder="1" applyAlignment="1">
      <alignment horizontal="center"/>
    </xf>
    <xf numFmtId="38" fontId="14" fillId="2" borderId="10" xfId="0" applyNumberFormat="1" applyFont="1" applyFill="1" applyBorder="1" applyAlignment="1">
      <alignment horizontal="center"/>
    </xf>
    <xf numFmtId="38" fontId="3" fillId="2" borderId="13" xfId="0" applyNumberFormat="1" applyFont="1" applyFill="1" applyBorder="1" applyAlignment="1">
      <alignment horizontal="center"/>
    </xf>
    <xf numFmtId="0" fontId="5" fillId="3" borderId="0" xfId="0" applyFont="1" applyFill="1"/>
    <xf numFmtId="0" fontId="5" fillId="4" borderId="12" xfId="0" applyFont="1" applyFill="1" applyBorder="1" applyProtection="1">
      <protection locked="0"/>
    </xf>
    <xf numFmtId="0" fontId="5" fillId="2" borderId="12" xfId="0" applyFont="1" applyFill="1" applyBorder="1" applyAlignment="1">
      <alignment horizontal="center"/>
    </xf>
    <xf numFmtId="16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" fontId="5" fillId="2" borderId="12" xfId="0" quotePrefix="1" applyNumberFormat="1" applyFont="1" applyFill="1" applyBorder="1" applyAlignment="1">
      <alignment vertical="center"/>
    </xf>
    <xf numFmtId="0" fontId="5" fillId="4" borderId="12" xfId="2" applyNumberFormat="1" applyFont="1" applyFill="1" applyBorder="1" applyAlignment="1" applyProtection="1">
      <alignment horizontal="center"/>
      <protection locked="0"/>
    </xf>
    <xf numFmtId="10" fontId="5" fillId="4" borderId="12" xfId="2" applyNumberFormat="1" applyFont="1" applyFill="1" applyBorder="1" applyAlignment="1" applyProtection="1">
      <alignment horizontal="center"/>
      <protection locked="0"/>
    </xf>
    <xf numFmtId="16" fontId="5" fillId="2" borderId="12" xfId="0" quotePrefix="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0" xfId="0" applyFont="1"/>
    <xf numFmtId="0" fontId="5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6" fillId="3" borderId="0" xfId="0" applyFont="1" applyFill="1"/>
    <xf numFmtId="167" fontId="17" fillId="0" borderId="0" xfId="1" applyNumberFormat="1" applyFont="1"/>
    <xf numFmtId="165" fontId="17" fillId="0" borderId="0" xfId="1" applyFont="1"/>
    <xf numFmtId="168" fontId="17" fillId="0" borderId="0" xfId="1" applyNumberFormat="1" applyFont="1"/>
    <xf numFmtId="0" fontId="5" fillId="3" borderId="9" xfId="0" applyFont="1" applyFill="1" applyBorder="1"/>
    <xf numFmtId="0" fontId="5" fillId="3" borderId="3" xfId="0" applyFont="1" applyFill="1" applyBorder="1"/>
    <xf numFmtId="0" fontId="5" fillId="3" borderId="9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7" fillId="2" borderId="16" xfId="0" applyFont="1" applyFill="1" applyBorder="1" applyAlignment="1">
      <alignment horizontal="centerContinuous" vertical="center"/>
    </xf>
    <xf numFmtId="0" fontId="7" fillId="2" borderId="16" xfId="0" applyFont="1" applyFill="1" applyBorder="1"/>
    <xf numFmtId="0" fontId="7" fillId="2" borderId="17" xfId="0" applyFont="1" applyFill="1" applyBorder="1" applyAlignment="1">
      <alignment horizontal="centerContinuous" vertical="center"/>
    </xf>
    <xf numFmtId="166" fontId="8" fillId="2" borderId="3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3" borderId="18" xfId="0" applyFont="1" applyFill="1" applyBorder="1"/>
    <xf numFmtId="0" fontId="13" fillId="3" borderId="0" xfId="0" applyFont="1" applyFill="1"/>
    <xf numFmtId="0" fontId="5" fillId="2" borderId="12" xfId="0" applyFont="1" applyFill="1" applyBorder="1"/>
    <xf numFmtId="16" fontId="5" fillId="2" borderId="12" xfId="0" quotePrefix="1" applyNumberFormat="1" applyFont="1" applyFill="1" applyBorder="1"/>
    <xf numFmtId="165" fontId="5" fillId="4" borderId="12" xfId="1" applyFont="1" applyFill="1" applyBorder="1" applyProtection="1">
      <protection locked="0"/>
    </xf>
    <xf numFmtId="38" fontId="7" fillId="0" borderId="19" xfId="0" applyNumberFormat="1" applyFont="1" applyBorder="1" applyAlignment="1">
      <alignment horizontal="center" wrapText="1"/>
    </xf>
    <xf numFmtId="3" fontId="4" fillId="2" borderId="20" xfId="0" applyNumberFormat="1" applyFont="1" applyFill="1" applyBorder="1" applyAlignment="1">
      <alignment horizontal="center"/>
    </xf>
    <xf numFmtId="0" fontId="24" fillId="2" borderId="0" xfId="0" applyFont="1" applyFill="1"/>
    <xf numFmtId="16" fontId="5" fillId="2" borderId="12" xfId="0" quotePrefix="1" applyNumberFormat="1" applyFont="1" applyFill="1" applyBorder="1" applyAlignment="1">
      <alignment horizontal="left" vertical="center"/>
    </xf>
    <xf numFmtId="0" fontId="5" fillId="2" borderId="12" xfId="0" quotePrefix="1" applyFont="1" applyFill="1" applyBorder="1"/>
    <xf numFmtId="16" fontId="5" fillId="2" borderId="10" xfId="0" applyNumberFormat="1" applyFont="1" applyFill="1" applyBorder="1"/>
    <xf numFmtId="16" fontId="5" fillId="2" borderId="12" xfId="0" applyNumberFormat="1" applyFont="1" applyFill="1" applyBorder="1"/>
    <xf numFmtId="0" fontId="5" fillId="0" borderId="12" xfId="0" applyFont="1" applyBorder="1" applyAlignment="1">
      <alignment horizontal="center"/>
    </xf>
    <xf numFmtId="12" fontId="17" fillId="0" borderId="12" xfId="0" applyNumberFormat="1" applyFont="1" applyBorder="1" applyAlignment="1">
      <alignment horizontal="center"/>
    </xf>
    <xf numFmtId="10" fontId="17" fillId="0" borderId="12" xfId="2" applyNumberFormat="1" applyFont="1" applyBorder="1" applyAlignment="1">
      <alignment horizontal="center"/>
    </xf>
    <xf numFmtId="12" fontId="17" fillId="0" borderId="12" xfId="0" quotePrefix="1" applyNumberFormat="1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6" fillId="0" borderId="12" xfId="0" applyFont="1" applyBorder="1"/>
    <xf numFmtId="0" fontId="16" fillId="0" borderId="12" xfId="0" applyFont="1" applyBorder="1" applyAlignment="1">
      <alignment horizontal="right" wrapText="1"/>
    </xf>
    <xf numFmtId="0" fontId="5" fillId="0" borderId="12" xfId="0" applyFont="1" applyBorder="1"/>
    <xf numFmtId="0" fontId="14" fillId="0" borderId="12" xfId="0" applyFont="1" applyBorder="1"/>
    <xf numFmtId="0" fontId="5" fillId="0" borderId="12" xfId="0" applyFont="1" applyBorder="1" applyAlignment="1">
      <alignment wrapText="1"/>
    </xf>
    <xf numFmtId="10" fontId="5" fillId="0" borderId="12" xfId="2" applyNumberFormat="1" applyFont="1" applyBorder="1" applyAlignment="1">
      <alignment horizontal="center"/>
    </xf>
    <xf numFmtId="40" fontId="5" fillId="0" borderId="12" xfId="0" applyNumberFormat="1" applyFont="1" applyBorder="1" applyAlignment="1">
      <alignment horizontal="center"/>
    </xf>
    <xf numFmtId="166" fontId="5" fillId="0" borderId="12" xfId="2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5" fontId="5" fillId="0" borderId="21" xfId="1" applyFont="1" applyBorder="1" applyAlignment="1">
      <alignment horizontal="center" wrapText="1"/>
    </xf>
    <xf numFmtId="16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6" fontId="7" fillId="0" borderId="25" xfId="0" quotePrefix="1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horizontal="left" wrapText="1"/>
    </xf>
    <xf numFmtId="0" fontId="7" fillId="0" borderId="2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3" xfId="0" applyFont="1" applyBorder="1"/>
    <xf numFmtId="10" fontId="7" fillId="0" borderId="19" xfId="0" applyNumberFormat="1" applyFont="1" applyBorder="1" applyAlignment="1">
      <alignment horizontal="center"/>
    </xf>
    <xf numFmtId="38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8" fontId="7" fillId="0" borderId="33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3" xfId="0" applyFont="1" applyBorder="1"/>
    <xf numFmtId="16" fontId="7" fillId="0" borderId="34" xfId="0" quotePrefix="1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23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38" fontId="7" fillId="0" borderId="38" xfId="0" applyNumberFormat="1" applyFont="1" applyBorder="1" applyAlignment="1">
      <alignment horizontal="center"/>
    </xf>
    <xf numFmtId="0" fontId="7" fillId="0" borderId="13" xfId="0" applyFont="1" applyBorder="1"/>
    <xf numFmtId="3" fontId="7" fillId="0" borderId="15" xfId="0" applyNumberFormat="1" applyFont="1" applyBorder="1" applyAlignment="1">
      <alignment horizontal="center"/>
    </xf>
    <xf numFmtId="38" fontId="7" fillId="0" borderId="21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2" xfId="0" quotePrefix="1" applyFont="1" applyBorder="1" applyAlignment="1">
      <alignment vertical="center"/>
    </xf>
    <xf numFmtId="0" fontId="7" fillId="0" borderId="22" xfId="0" applyFont="1" applyBorder="1" applyAlignment="1">
      <alignment wrapText="1"/>
    </xf>
    <xf numFmtId="0" fontId="7" fillId="0" borderId="40" xfId="0" applyFont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40" fontId="7" fillId="0" borderId="10" xfId="0" applyNumberFormat="1" applyFont="1" applyBorder="1" applyAlignment="1">
      <alignment horizontal="center"/>
    </xf>
    <xf numFmtId="40" fontId="7" fillId="0" borderId="41" xfId="0" applyNumberFormat="1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40" fontId="7" fillId="0" borderId="12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40" fontId="7" fillId="0" borderId="28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/>
    <xf numFmtId="166" fontId="8" fillId="0" borderId="26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166" fontId="7" fillId="0" borderId="23" xfId="0" quotePrefix="1" applyNumberFormat="1" applyFont="1" applyBorder="1" applyAlignment="1">
      <alignment horizontal="right"/>
    </xf>
    <xf numFmtId="38" fontId="7" fillId="0" borderId="29" xfId="0" applyNumberFormat="1" applyFont="1" applyBorder="1" applyAlignment="1">
      <alignment horizontal="center"/>
    </xf>
    <xf numFmtId="0" fontId="7" fillId="0" borderId="22" xfId="0" quotePrefix="1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8" xfId="0" applyFont="1" applyBorder="1" applyAlignment="1">
      <alignment horizontal="left"/>
    </xf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/>
    <xf numFmtId="0" fontId="8" fillId="0" borderId="50" xfId="0" applyFont="1" applyBorder="1"/>
    <xf numFmtId="0" fontId="8" fillId="0" borderId="0" xfId="0" applyFont="1"/>
    <xf numFmtId="0" fontId="8" fillId="0" borderId="49" xfId="0" applyFont="1" applyBorder="1"/>
    <xf numFmtId="0" fontId="8" fillId="0" borderId="51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52" xfId="0" applyFont="1" applyBorder="1"/>
    <xf numFmtId="0" fontId="8" fillId="0" borderId="43" xfId="0" applyFont="1" applyBorder="1"/>
    <xf numFmtId="0" fontId="8" fillId="0" borderId="26" xfId="0" applyFont="1" applyBorder="1"/>
    <xf numFmtId="0" fontId="8" fillId="0" borderId="52" xfId="0" applyFont="1" applyBorder="1"/>
    <xf numFmtId="0" fontId="8" fillId="0" borderId="53" xfId="0" applyFont="1" applyBorder="1"/>
    <xf numFmtId="2" fontId="7" fillId="0" borderId="48" xfId="0" applyNumberFormat="1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38" fontId="7" fillId="0" borderId="19" xfId="0" applyNumberFormat="1" applyFont="1" applyBorder="1" applyAlignment="1">
      <alignment horizontal="center"/>
    </xf>
    <xf numFmtId="38" fontId="7" fillId="0" borderId="23" xfId="0" applyNumberFormat="1" applyFont="1" applyBorder="1" applyAlignment="1">
      <alignment horizontal="centerContinuous"/>
    </xf>
    <xf numFmtId="38" fontId="7" fillId="0" borderId="47" xfId="0" applyNumberFormat="1" applyFont="1" applyBorder="1" applyAlignment="1">
      <alignment horizontal="centerContinuous"/>
    </xf>
    <xf numFmtId="0" fontId="7" fillId="0" borderId="47" xfId="0" applyFont="1" applyBorder="1"/>
    <xf numFmtId="0" fontId="7" fillId="0" borderId="25" xfId="0" applyFont="1" applyBorder="1" applyAlignment="1">
      <alignment horizontal="centerContinuous"/>
    </xf>
    <xf numFmtId="0" fontId="7" fillId="0" borderId="52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53" xfId="0" applyFont="1" applyBorder="1" applyAlignment="1">
      <alignment horizontal="centerContinuous"/>
    </xf>
    <xf numFmtId="166" fontId="8" fillId="0" borderId="0" xfId="0" applyNumberFormat="1" applyFont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Continuous"/>
    </xf>
    <xf numFmtId="0" fontId="7" fillId="0" borderId="46" xfId="0" applyFont="1" applyBorder="1" applyAlignment="1">
      <alignment horizontal="centerContinuous"/>
    </xf>
    <xf numFmtId="38" fontId="7" fillId="0" borderId="46" xfId="0" applyNumberFormat="1" applyFont="1" applyBorder="1" applyAlignment="1">
      <alignment horizontal="centerContinuous"/>
    </xf>
    <xf numFmtId="38" fontId="7" fillId="2" borderId="0" xfId="0" applyNumberFormat="1" applyFont="1" applyFill="1" applyAlignment="1">
      <alignment horizontal="center" vertical="center"/>
    </xf>
    <xf numFmtId="38" fontId="8" fillId="2" borderId="54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38" fontId="8" fillId="2" borderId="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wrapText="1"/>
    </xf>
    <xf numFmtId="0" fontId="7" fillId="0" borderId="22" xfId="0" applyFont="1" applyBorder="1"/>
    <xf numFmtId="38" fontId="7" fillId="0" borderId="55" xfId="0" applyNumberFormat="1" applyFont="1" applyBorder="1" applyAlignment="1">
      <alignment horizontal="center"/>
    </xf>
    <xf numFmtId="16" fontId="3" fillId="0" borderId="42" xfId="0" quotePrefix="1" applyNumberFormat="1" applyFont="1" applyBorder="1" applyAlignment="1">
      <alignment horizontal="center" vertical="center"/>
    </xf>
    <xf numFmtId="16" fontId="4" fillId="0" borderId="12" xfId="0" quotePrefix="1" applyNumberFormat="1" applyFont="1" applyBorder="1" applyAlignment="1">
      <alignment horizontal="center"/>
    </xf>
    <xf numFmtId="0" fontId="4" fillId="0" borderId="12" xfId="0" quotePrefix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26" fillId="0" borderId="0" xfId="0" applyFont="1"/>
    <xf numFmtId="0" fontId="17" fillId="5" borderId="0" xfId="0" applyFont="1" applyFill="1"/>
    <xf numFmtId="0" fontId="17" fillId="5" borderId="0" xfId="0" applyFont="1" applyFill="1" applyAlignment="1">
      <alignment horizontal="center"/>
    </xf>
    <xf numFmtId="0" fontId="26" fillId="5" borderId="0" xfId="0" applyFont="1" applyFill="1"/>
    <xf numFmtId="0" fontId="27" fillId="0" borderId="0" xfId="0" applyFont="1"/>
    <xf numFmtId="0" fontId="29" fillId="5" borderId="0" xfId="0" applyFont="1" applyFill="1"/>
    <xf numFmtId="0" fontId="27" fillId="5" borderId="0" xfId="0" applyFont="1" applyFill="1"/>
    <xf numFmtId="0" fontId="29" fillId="5" borderId="0" xfId="0" applyFont="1" applyFill="1" applyAlignment="1">
      <alignment horizontal="center"/>
    </xf>
    <xf numFmtId="0" fontId="30" fillId="5" borderId="63" xfId="0" applyFont="1" applyFill="1" applyBorder="1"/>
    <xf numFmtId="0" fontId="31" fillId="5" borderId="63" xfId="0" applyFont="1" applyFill="1" applyBorder="1" applyAlignment="1">
      <alignment horizontal="center"/>
    </xf>
    <xf numFmtId="0" fontId="7" fillId="2" borderId="0" xfId="0" applyFont="1" applyFill="1" applyAlignment="1">
      <alignment horizontal="centerContinuous"/>
    </xf>
    <xf numFmtId="0" fontId="7" fillId="2" borderId="42" xfId="0" applyFont="1" applyFill="1" applyBorder="1"/>
    <xf numFmtId="0" fontId="7" fillId="2" borderId="56" xfId="0" applyFont="1" applyFill="1" applyBorder="1"/>
    <xf numFmtId="0" fontId="7" fillId="2" borderId="13" xfId="0" applyFont="1" applyFill="1" applyBorder="1"/>
    <xf numFmtId="0" fontId="6" fillId="2" borderId="57" xfId="0" applyFont="1" applyFill="1" applyBorder="1"/>
    <xf numFmtId="0" fontId="7" fillId="2" borderId="4" xfId="0" applyFont="1" applyFill="1" applyBorder="1"/>
    <xf numFmtId="0" fontId="7" fillId="2" borderId="14" xfId="0" applyFont="1" applyFill="1" applyBorder="1"/>
    <xf numFmtId="0" fontId="6" fillId="2" borderId="50" xfId="0" applyFont="1" applyFill="1" applyBorder="1"/>
    <xf numFmtId="0" fontId="7" fillId="2" borderId="49" xfId="0" applyFont="1" applyFill="1" applyBorder="1"/>
    <xf numFmtId="0" fontId="7" fillId="2" borderId="59" xfId="0" applyFont="1" applyFill="1" applyBorder="1" applyAlignment="1">
      <alignment horizontal="centerContinuous"/>
    </xf>
    <xf numFmtId="0" fontId="7" fillId="2" borderId="11" xfId="0" applyFont="1" applyFill="1" applyBorder="1"/>
    <xf numFmtId="0" fontId="7" fillId="2" borderId="11" xfId="0" applyFont="1" applyFill="1" applyBorder="1" applyAlignment="1">
      <alignment horizontal="right"/>
    </xf>
    <xf numFmtId="0" fontId="7" fillId="0" borderId="11" xfId="0" applyFont="1" applyBorder="1"/>
    <xf numFmtId="0" fontId="7" fillId="2" borderId="2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9" fillId="5" borderId="0" xfId="0" applyFont="1" applyFill="1" applyAlignment="1">
      <alignment horizontal="left"/>
    </xf>
    <xf numFmtId="0" fontId="5" fillId="0" borderId="12" xfId="0" applyFont="1" applyBorder="1" applyAlignment="1">
      <alignment horizontal="center" wrapText="1"/>
    </xf>
    <xf numFmtId="3" fontId="5" fillId="4" borderId="12" xfId="2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5" fillId="4" borderId="12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>
      <alignment horizontal="left"/>
    </xf>
    <xf numFmtId="0" fontId="7" fillId="2" borderId="11" xfId="0" applyFont="1" applyFill="1" applyBorder="1" applyAlignment="1">
      <alignment horizontal="center"/>
    </xf>
    <xf numFmtId="38" fontId="7" fillId="0" borderId="12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2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6" fillId="2" borderId="42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5" fillId="4" borderId="12" xfId="2" applyNumberFormat="1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14" fillId="4" borderId="12" xfId="0" applyFont="1" applyFill="1" applyBorder="1" applyAlignment="1" applyProtection="1">
      <alignment horizontal="left"/>
      <protection locked="0"/>
    </xf>
    <xf numFmtId="169" fontId="14" fillId="4" borderId="12" xfId="0" applyNumberFormat="1" applyFont="1" applyFill="1" applyBorder="1" applyAlignment="1" applyProtection="1">
      <alignment horizontal="left"/>
      <protection locked="0"/>
    </xf>
    <xf numFmtId="0" fontId="5" fillId="4" borderId="42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4" borderId="12" xfId="0" applyFont="1" applyFill="1" applyBorder="1" applyAlignment="1" applyProtection="1">
      <alignment horizontal="left"/>
      <protection locked="0"/>
    </xf>
    <xf numFmtId="0" fontId="16" fillId="3" borderId="58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5" fillId="0" borderId="4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7" fillId="0" borderId="42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5" fillId="2" borderId="42" xfId="0" applyFont="1" applyFill="1" applyBorder="1" applyAlignment="1">
      <alignment horizontal="left" wrapText="1"/>
    </xf>
    <xf numFmtId="0" fontId="5" fillId="2" borderId="56" xfId="0" applyFont="1" applyFill="1" applyBorder="1" applyAlignment="1">
      <alignment horizontal="left" wrapText="1"/>
    </xf>
    <xf numFmtId="0" fontId="5" fillId="0" borderId="5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3" fillId="2" borderId="48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3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4" fillId="0" borderId="42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8" fontId="7" fillId="0" borderId="59" xfId="0" applyNumberFormat="1" applyFont="1" applyBorder="1" applyAlignment="1">
      <alignment horizontal="center"/>
    </xf>
    <xf numFmtId="38" fontId="7" fillId="0" borderId="20" xfId="0" applyNumberFormat="1" applyFont="1" applyBorder="1" applyAlignment="1">
      <alignment horizontal="center"/>
    </xf>
    <xf numFmtId="38" fontId="7" fillId="0" borderId="12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15" fillId="2" borderId="48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46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38" fontId="7" fillId="0" borderId="42" xfId="0" applyNumberFormat="1" applyFont="1" applyBorder="1" applyAlignment="1">
      <alignment horizontal="center"/>
    </xf>
    <xf numFmtId="38" fontId="7" fillId="0" borderId="13" xfId="0" applyNumberFormat="1" applyFont="1" applyBorder="1" applyAlignment="1">
      <alignment horizontal="center"/>
    </xf>
    <xf numFmtId="0" fontId="10" fillId="2" borderId="60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38" fontId="7" fillId="0" borderId="61" xfId="0" applyNumberFormat="1" applyFont="1" applyBorder="1" applyAlignment="1">
      <alignment horizontal="center"/>
    </xf>
    <xf numFmtId="38" fontId="7" fillId="0" borderId="6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7" fillId="0" borderId="46" xfId="3" applyFont="1" applyBorder="1" applyAlignment="1">
      <alignment horizontal="center" wrapText="1"/>
    </xf>
    <xf numFmtId="164" fontId="7" fillId="0" borderId="32" xfId="3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sent" xfId="2" builtinId="5"/>
    <cellStyle name="Valuta" xfId="3" builtinId="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152401</xdr:rowOff>
    </xdr:from>
    <xdr:to>
      <xdr:col>15</xdr:col>
      <xdr:colOff>57150</xdr:colOff>
      <xdr:row>9</xdr:row>
      <xdr:rowOff>123826</xdr:rowOff>
    </xdr:to>
    <xdr:sp macro="" textlink="">
      <xdr:nvSpPr>
        <xdr:cNvPr id="2049" name="Teks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3810000" y="1152526"/>
          <a:ext cx="336232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nb-NO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Samlet refusjonskrav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Refusjonskrav sendes Universitet i Agder gjennom kommunerevisjonen før 15. november for høstsemesteret og før 1. juni for vårsemestert.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213"/>
  <sheetViews>
    <sheetView tabSelected="1" view="pageLayout" zoomScaleNormal="100" workbookViewId="0">
      <selection activeCell="C1" sqref="C1"/>
    </sheetView>
  </sheetViews>
  <sheetFormatPr baseColWidth="10" defaultColWidth="11.44140625" defaultRowHeight="15" x14ac:dyDescent="0.25"/>
  <cols>
    <col min="1" max="1" width="4.44140625" style="49" customWidth="1"/>
    <col min="2" max="2" width="5.33203125" style="49" customWidth="1"/>
    <col min="3" max="3" width="51.33203125" style="49" customWidth="1"/>
    <col min="4" max="4" width="16" style="52" customWidth="1"/>
    <col min="5" max="5" width="17" style="52" customWidth="1"/>
    <col min="6" max="6" width="14.6640625" style="52" customWidth="1"/>
    <col min="7" max="7" width="16.6640625" style="52" customWidth="1"/>
    <col min="8" max="8" width="16.44140625" style="52" bestFit="1" customWidth="1"/>
    <col min="9" max="9" width="18" style="52" bestFit="1" customWidth="1"/>
    <col min="10" max="10" width="14.6640625" style="52" customWidth="1"/>
    <col min="11" max="11" width="18.77734375" style="52" customWidth="1"/>
    <col min="12" max="12" width="15.109375" style="49" customWidth="1"/>
    <col min="13" max="13" width="4.77734375" style="49" customWidth="1"/>
    <col min="14" max="14" width="9.44140625" style="49" customWidth="1"/>
    <col min="15" max="15" width="11.44140625" style="49" customWidth="1"/>
    <col min="16" max="16" width="9.44140625" style="49" customWidth="1"/>
    <col min="17" max="17" width="11.33203125" style="49" customWidth="1"/>
    <col min="18" max="18" width="22.77734375" style="49" customWidth="1"/>
    <col min="19" max="19" width="15.44140625" style="49" customWidth="1"/>
    <col min="20" max="41" width="11.44140625" style="49" customWidth="1"/>
    <col min="42" max="16384" width="11.44140625" style="49"/>
  </cols>
  <sheetData>
    <row r="1" spans="1:13" ht="15.6" x14ac:dyDescent="0.3">
      <c r="A1" s="59"/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199"/>
      <c r="M1" s="60"/>
    </row>
    <row r="2" spans="1:13" ht="18" x14ac:dyDescent="0.35">
      <c r="A2" s="59"/>
      <c r="B2" s="199"/>
      <c r="C2" s="206" t="s">
        <v>0</v>
      </c>
      <c r="D2" s="207"/>
      <c r="E2" s="207"/>
      <c r="F2" s="207"/>
      <c r="G2" s="207"/>
      <c r="H2" s="207"/>
      <c r="I2" s="200"/>
      <c r="J2" s="200"/>
      <c r="K2" s="200"/>
      <c r="L2" s="199"/>
      <c r="M2" s="60"/>
    </row>
    <row r="3" spans="1:13" ht="15.6" x14ac:dyDescent="0.3">
      <c r="A3" s="5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199"/>
      <c r="M3" s="60"/>
    </row>
    <row r="4" spans="1:13" ht="15.6" x14ac:dyDescent="0.3">
      <c r="A4" s="59"/>
      <c r="B4" s="199"/>
      <c r="C4" s="201" t="s">
        <v>180</v>
      </c>
      <c r="D4" s="205"/>
      <c r="E4" s="205"/>
      <c r="F4" s="205"/>
      <c r="G4" s="205"/>
      <c r="H4" s="205"/>
      <c r="I4" s="205"/>
      <c r="J4" s="205"/>
      <c r="K4" s="205"/>
      <c r="L4" s="203"/>
      <c r="M4" s="60"/>
    </row>
    <row r="5" spans="1:13" ht="15.6" x14ac:dyDescent="0.3">
      <c r="A5" s="59"/>
      <c r="B5" s="199"/>
      <c r="C5" s="201" t="s">
        <v>1</v>
      </c>
      <c r="D5" s="205"/>
      <c r="E5" s="205"/>
      <c r="F5" s="205"/>
      <c r="G5" s="205"/>
      <c r="H5" s="205"/>
      <c r="I5" s="205"/>
      <c r="J5" s="205"/>
      <c r="K5" s="205"/>
      <c r="L5" s="203"/>
      <c r="M5" s="60"/>
    </row>
    <row r="6" spans="1:13" ht="15.6" x14ac:dyDescent="0.3">
      <c r="A6" s="59"/>
      <c r="B6" s="199"/>
      <c r="C6" s="203"/>
      <c r="D6" s="205"/>
      <c r="E6" s="205"/>
      <c r="F6" s="205"/>
      <c r="G6" s="205"/>
      <c r="H6" s="205"/>
      <c r="I6" s="205"/>
      <c r="J6" s="205"/>
      <c r="K6" s="205"/>
      <c r="L6" s="203"/>
      <c r="M6" s="60"/>
    </row>
    <row r="7" spans="1:13" ht="15.6" x14ac:dyDescent="0.3">
      <c r="A7" s="59"/>
      <c r="B7" s="199"/>
      <c r="C7" s="202" t="s">
        <v>2</v>
      </c>
      <c r="D7" s="205"/>
      <c r="E7" s="205"/>
      <c r="F7" s="205"/>
      <c r="G7" s="205"/>
      <c r="H7" s="205"/>
      <c r="I7" s="205"/>
      <c r="J7" s="205"/>
      <c r="K7" s="205"/>
      <c r="L7" s="203"/>
      <c r="M7" s="60"/>
    </row>
    <row r="8" spans="1:13" ht="15.6" x14ac:dyDescent="0.3">
      <c r="A8" s="59"/>
      <c r="B8" s="199"/>
      <c r="C8" s="201" t="s">
        <v>3</v>
      </c>
      <c r="D8" s="205"/>
      <c r="E8" s="205"/>
      <c r="F8" s="205"/>
      <c r="G8" s="205"/>
      <c r="H8" s="205"/>
      <c r="I8" s="205"/>
      <c r="J8" s="205"/>
      <c r="K8" s="205"/>
      <c r="L8" s="203"/>
      <c r="M8" s="60"/>
    </row>
    <row r="9" spans="1:13" ht="15.6" x14ac:dyDescent="0.3">
      <c r="A9" s="59"/>
      <c r="B9" s="199"/>
      <c r="C9" s="201" t="s">
        <v>4</v>
      </c>
      <c r="D9" s="205"/>
      <c r="E9" s="205"/>
      <c r="F9" s="205"/>
      <c r="G9" s="205"/>
      <c r="H9" s="205"/>
      <c r="I9" s="205"/>
      <c r="J9" s="205"/>
      <c r="K9" s="205"/>
      <c r="L9" s="203"/>
      <c r="M9" s="60"/>
    </row>
    <row r="10" spans="1:13" ht="15.6" x14ac:dyDescent="0.3">
      <c r="A10" s="59"/>
      <c r="B10" s="199"/>
      <c r="C10" s="201" t="s">
        <v>5</v>
      </c>
      <c r="D10" s="205"/>
      <c r="E10" s="205"/>
      <c r="F10" s="205"/>
      <c r="G10" s="205"/>
      <c r="H10" s="205"/>
      <c r="I10" s="205"/>
      <c r="J10" s="205"/>
      <c r="K10" s="205"/>
      <c r="L10" s="203"/>
      <c r="M10" s="60"/>
    </row>
    <row r="11" spans="1:13" ht="15.6" x14ac:dyDescent="0.3">
      <c r="A11" s="59"/>
      <c r="B11" s="199"/>
      <c r="C11" s="201" t="s">
        <v>6</v>
      </c>
      <c r="D11" s="205"/>
      <c r="E11" s="205"/>
      <c r="F11" s="205"/>
      <c r="G11" s="205"/>
      <c r="H11" s="205"/>
      <c r="I11" s="205"/>
      <c r="J11" s="205"/>
      <c r="K11" s="205"/>
      <c r="L11" s="203"/>
      <c r="M11" s="60"/>
    </row>
    <row r="12" spans="1:13" ht="15.6" x14ac:dyDescent="0.3">
      <c r="A12" s="59"/>
      <c r="B12" s="199"/>
      <c r="C12" s="201" t="s">
        <v>7</v>
      </c>
      <c r="D12" s="205"/>
      <c r="E12" s="205"/>
      <c r="F12" s="205"/>
      <c r="G12" s="205"/>
      <c r="H12" s="205"/>
      <c r="I12" s="205"/>
      <c r="J12" s="205"/>
      <c r="K12" s="205"/>
      <c r="L12" s="203"/>
      <c r="M12" s="60"/>
    </row>
    <row r="13" spans="1:13" ht="15.6" x14ac:dyDescent="0.3">
      <c r="A13" s="59"/>
      <c r="B13" s="199"/>
      <c r="C13" s="203"/>
      <c r="D13" s="205"/>
      <c r="E13" s="205"/>
      <c r="F13" s="205"/>
      <c r="G13" s="205"/>
      <c r="H13" s="205"/>
      <c r="I13" s="205"/>
      <c r="J13" s="205"/>
      <c r="K13" s="205"/>
      <c r="L13" s="203"/>
      <c r="M13" s="60"/>
    </row>
    <row r="14" spans="1:13" ht="15.6" x14ac:dyDescent="0.3">
      <c r="A14" s="59"/>
      <c r="B14" s="199"/>
      <c r="C14" s="204" t="s">
        <v>8</v>
      </c>
      <c r="D14" s="205"/>
      <c r="E14" s="205"/>
      <c r="F14" s="205"/>
      <c r="G14" s="205"/>
      <c r="H14" s="205"/>
      <c r="I14" s="205"/>
      <c r="J14" s="205"/>
      <c r="K14" s="205"/>
      <c r="L14" s="203"/>
      <c r="M14" s="60"/>
    </row>
    <row r="15" spans="1:13" ht="15.6" x14ac:dyDescent="0.3">
      <c r="A15" s="59"/>
      <c r="B15" s="199"/>
      <c r="C15" s="203"/>
      <c r="D15" s="205"/>
      <c r="E15" s="205"/>
      <c r="F15" s="205"/>
      <c r="G15" s="205"/>
      <c r="H15" s="205"/>
      <c r="I15" s="205"/>
      <c r="J15" s="205"/>
      <c r="K15" s="205"/>
      <c r="L15" s="203"/>
      <c r="M15" s="60"/>
    </row>
    <row r="16" spans="1:13" ht="15.6" x14ac:dyDescent="0.3">
      <c r="A16" s="59"/>
      <c r="B16" s="199"/>
      <c r="C16" s="204" t="s">
        <v>9</v>
      </c>
      <c r="D16" s="205"/>
      <c r="E16" s="205"/>
      <c r="F16" s="205"/>
      <c r="G16" s="205"/>
      <c r="H16" s="205"/>
      <c r="I16" s="205"/>
      <c r="J16" s="205"/>
      <c r="K16" s="205"/>
      <c r="L16" s="203"/>
      <c r="M16" s="60"/>
    </row>
    <row r="17" spans="1:13" ht="15.6" x14ac:dyDescent="0.3">
      <c r="A17" s="59"/>
      <c r="B17" s="199"/>
      <c r="C17" s="203"/>
      <c r="D17" s="205"/>
      <c r="E17" s="205"/>
      <c r="F17" s="205"/>
      <c r="G17" s="205"/>
      <c r="H17" s="205"/>
      <c r="I17" s="205"/>
      <c r="J17" s="205"/>
      <c r="K17" s="205"/>
      <c r="L17" s="203"/>
      <c r="M17" s="60"/>
    </row>
    <row r="18" spans="1:13" ht="15.6" x14ac:dyDescent="0.3">
      <c r="A18" s="59"/>
      <c r="B18" s="199"/>
      <c r="C18" s="198" t="s">
        <v>10</v>
      </c>
      <c r="D18" s="205"/>
      <c r="E18" s="205"/>
      <c r="F18" s="205"/>
      <c r="G18" s="205"/>
      <c r="H18" s="205"/>
      <c r="I18" s="205"/>
      <c r="J18" s="205"/>
      <c r="K18" s="205"/>
      <c r="L18" s="203"/>
      <c r="M18" s="60"/>
    </row>
    <row r="19" spans="1:13" ht="15.6" x14ac:dyDescent="0.3">
      <c r="A19" s="59"/>
      <c r="B19" s="199"/>
      <c r="C19" s="222"/>
      <c r="D19" s="223" t="s">
        <v>11</v>
      </c>
      <c r="G19" s="205" t="s">
        <v>12</v>
      </c>
      <c r="H19" s="205"/>
      <c r="I19" s="205"/>
      <c r="J19" s="205"/>
      <c r="K19" s="205"/>
      <c r="L19" s="203"/>
      <c r="M19" s="60"/>
    </row>
    <row r="20" spans="1:13" ht="15.6" x14ac:dyDescent="0.3">
      <c r="A20" s="59"/>
      <c r="B20" s="199"/>
      <c r="C20" s="222"/>
      <c r="D20" s="223"/>
      <c r="G20" s="205"/>
      <c r="L20" s="203"/>
      <c r="M20" s="60"/>
    </row>
    <row r="21" spans="1:13" ht="15.6" x14ac:dyDescent="0.3">
      <c r="A21" s="59"/>
      <c r="B21" s="199"/>
      <c r="C21" s="222"/>
      <c r="D21" s="223" t="s">
        <v>176</v>
      </c>
      <c r="G21" s="205" t="s">
        <v>177</v>
      </c>
      <c r="L21" s="203"/>
      <c r="M21" s="60"/>
    </row>
    <row r="22" spans="1:13" ht="15.6" x14ac:dyDescent="0.3">
      <c r="A22" s="59"/>
      <c r="B22" s="199"/>
      <c r="L22" s="203"/>
      <c r="M22" s="60"/>
    </row>
    <row r="23" spans="1:13" ht="15.6" x14ac:dyDescent="0.3">
      <c r="A23" s="59"/>
      <c r="B23" s="199"/>
      <c r="L23" s="203"/>
      <c r="M23" s="60"/>
    </row>
    <row r="24" spans="1:13" ht="15.6" x14ac:dyDescent="0.3">
      <c r="A24" s="59"/>
      <c r="B24" s="199"/>
      <c r="C24" s="203"/>
      <c r="D24" s="205"/>
      <c r="E24" s="205"/>
      <c r="F24" s="205"/>
      <c r="G24" s="205"/>
      <c r="H24" s="205"/>
      <c r="I24" s="205"/>
      <c r="J24" s="205"/>
      <c r="K24" s="205"/>
      <c r="L24" s="203"/>
      <c r="M24" s="60"/>
    </row>
    <row r="25" spans="1:13" ht="15.6" x14ac:dyDescent="0.3">
      <c r="A25" s="5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0"/>
    </row>
    <row r="26" spans="1:13" ht="24.75" customHeight="1" x14ac:dyDescent="0.3">
      <c r="A26" s="59"/>
      <c r="B26" s="39"/>
      <c r="C26" s="41" t="s">
        <v>13</v>
      </c>
      <c r="D26" s="250" t="s">
        <v>14</v>
      </c>
      <c r="E26" s="251"/>
      <c r="F26" s="251"/>
      <c r="G26" s="252"/>
      <c r="H26" s="39"/>
      <c r="I26" s="39"/>
      <c r="J26" s="39"/>
      <c r="K26" s="39"/>
      <c r="L26" s="39"/>
      <c r="M26" s="60"/>
    </row>
    <row r="27" spans="1:13" ht="15.6" x14ac:dyDescent="0.3">
      <c r="A27" s="5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0"/>
    </row>
    <row r="28" spans="1:13" ht="30" customHeight="1" x14ac:dyDescent="0.4">
      <c r="A28" s="59"/>
      <c r="B28" s="39"/>
      <c r="C28" s="88" t="s">
        <v>15</v>
      </c>
      <c r="D28" s="253" t="s">
        <v>178</v>
      </c>
      <c r="E28" s="253"/>
      <c r="F28" s="247"/>
      <c r="G28" s="247"/>
      <c r="H28" s="247"/>
      <c r="I28" s="39"/>
      <c r="J28" s="39"/>
      <c r="K28" s="39"/>
      <c r="L28" s="39"/>
      <c r="M28" s="60"/>
    </row>
    <row r="29" spans="1:13" ht="30" customHeight="1" x14ac:dyDescent="0.4">
      <c r="A29" s="59"/>
      <c r="B29" s="39"/>
      <c r="C29" s="88" t="s">
        <v>16</v>
      </c>
      <c r="D29" s="227" t="s">
        <v>17</v>
      </c>
      <c r="E29" s="227" t="s">
        <v>18</v>
      </c>
      <c r="F29" s="247"/>
      <c r="G29" s="247"/>
      <c r="H29" s="247"/>
      <c r="I29" s="39"/>
      <c r="J29" s="39"/>
      <c r="K29" s="39"/>
      <c r="L29" s="39"/>
      <c r="M29" s="60"/>
    </row>
    <row r="30" spans="1:13" ht="24" customHeight="1" x14ac:dyDescent="0.4">
      <c r="A30" s="59"/>
      <c r="B30" s="39"/>
      <c r="C30" s="89"/>
      <c r="D30" s="227"/>
      <c r="E30" s="227" t="s">
        <v>179</v>
      </c>
      <c r="F30" s="254" t="str">
        <f>IF(AND(D30="X",E30="X"),"Kun ett x!","")</f>
        <v/>
      </c>
      <c r="G30" s="254"/>
      <c r="H30" s="254"/>
      <c r="I30" s="39"/>
      <c r="J30" s="39"/>
      <c r="K30" s="39"/>
      <c r="L30" s="39"/>
      <c r="M30" s="60"/>
    </row>
    <row r="31" spans="1:13" ht="24" customHeight="1" x14ac:dyDescent="0.4">
      <c r="A31" s="59"/>
      <c r="B31" s="39"/>
      <c r="C31" s="90" t="s">
        <v>19</v>
      </c>
      <c r="D31" s="255">
        <v>7</v>
      </c>
      <c r="E31" s="256"/>
      <c r="F31" s="254"/>
      <c r="G31" s="254"/>
      <c r="H31" s="254"/>
      <c r="I31" s="39"/>
      <c r="J31" s="39"/>
      <c r="K31" s="39"/>
      <c r="L31" s="39"/>
      <c r="M31" s="60"/>
    </row>
    <row r="32" spans="1:13" ht="30" customHeight="1" x14ac:dyDescent="0.3">
      <c r="A32" s="59"/>
      <c r="B32" s="39"/>
      <c r="C32" s="91" t="s">
        <v>20</v>
      </c>
      <c r="D32" s="248"/>
      <c r="E32" s="248"/>
      <c r="F32" s="248"/>
      <c r="G32" s="248"/>
      <c r="H32" s="248"/>
      <c r="I32" s="39"/>
      <c r="J32" s="39"/>
      <c r="K32" s="39"/>
      <c r="L32" s="39"/>
      <c r="M32" s="60"/>
    </row>
    <row r="33" spans="1:13" ht="30" customHeight="1" x14ac:dyDescent="0.3">
      <c r="A33" s="59"/>
      <c r="B33" s="39"/>
      <c r="C33" s="91" t="s">
        <v>21</v>
      </c>
      <c r="D33" s="248"/>
      <c r="E33" s="248"/>
      <c r="F33" s="248"/>
      <c r="G33" s="248"/>
      <c r="H33" s="248"/>
      <c r="I33" s="39"/>
      <c r="J33" s="39"/>
      <c r="K33" s="39"/>
      <c r="L33" s="39"/>
      <c r="M33" s="60"/>
    </row>
    <row r="34" spans="1:13" ht="30" customHeight="1" x14ac:dyDescent="0.3">
      <c r="A34" s="59"/>
      <c r="B34" s="39"/>
      <c r="C34" s="91" t="s">
        <v>22</v>
      </c>
      <c r="D34" s="249"/>
      <c r="E34" s="249"/>
      <c r="F34" s="249"/>
      <c r="G34" s="249"/>
      <c r="H34" s="249"/>
      <c r="I34" s="39"/>
      <c r="J34" s="39"/>
      <c r="K34" s="39"/>
      <c r="L34" s="39"/>
      <c r="M34" s="60"/>
    </row>
    <row r="35" spans="1:13" ht="30" customHeight="1" x14ac:dyDescent="0.4">
      <c r="A35" s="59"/>
      <c r="B35" s="39"/>
      <c r="C35" s="91" t="s">
        <v>23</v>
      </c>
      <c r="D35" s="249"/>
      <c r="E35" s="249"/>
      <c r="F35" s="249"/>
      <c r="G35" s="249"/>
      <c r="H35" s="249"/>
      <c r="I35" s="39"/>
      <c r="J35" s="72"/>
      <c r="K35" s="72"/>
      <c r="L35" s="72"/>
      <c r="M35" s="60"/>
    </row>
    <row r="36" spans="1:13" ht="30" customHeight="1" x14ac:dyDescent="0.4">
      <c r="A36" s="59"/>
      <c r="B36" s="39"/>
      <c r="C36" s="91" t="s">
        <v>24</v>
      </c>
      <c r="D36" s="248"/>
      <c r="E36" s="248"/>
      <c r="F36" s="248"/>
      <c r="G36" s="248"/>
      <c r="H36" s="248"/>
      <c r="I36" s="39"/>
      <c r="J36" s="72"/>
      <c r="K36" s="72"/>
      <c r="L36" s="72"/>
      <c r="M36" s="60"/>
    </row>
    <row r="37" spans="1:13" s="50" customFormat="1" ht="25.05" customHeight="1" x14ac:dyDescent="0.3">
      <c r="A37" s="59"/>
      <c r="B37" s="39"/>
      <c r="C37" s="90" t="s">
        <v>25</v>
      </c>
      <c r="D37" s="93">
        <v>8.3299999999999999E-2</v>
      </c>
      <c r="E37" s="247"/>
      <c r="F37" s="247"/>
      <c r="G37" s="247"/>
      <c r="H37" s="247"/>
      <c r="I37" s="39"/>
      <c r="J37" s="39"/>
      <c r="K37" s="39"/>
      <c r="L37" s="39"/>
      <c r="M37" s="60"/>
    </row>
    <row r="38" spans="1:13" s="50" customFormat="1" ht="25.05" customHeight="1" x14ac:dyDescent="0.3">
      <c r="A38" s="59"/>
      <c r="B38" s="39"/>
      <c r="C38" s="92" t="s">
        <v>26</v>
      </c>
      <c r="D38" s="94">
        <f>11000/12</f>
        <v>916.66666666666663</v>
      </c>
      <c r="E38" s="247" t="s">
        <v>27</v>
      </c>
      <c r="F38" s="247"/>
      <c r="G38" s="247"/>
      <c r="H38" s="247"/>
      <c r="I38" s="39"/>
      <c r="J38" s="39"/>
      <c r="K38" s="39"/>
      <c r="L38" s="39"/>
      <c r="M38" s="60"/>
    </row>
    <row r="39" spans="1:13" s="50" customFormat="1" ht="41.25" customHeight="1" x14ac:dyDescent="0.3">
      <c r="A39" s="59"/>
      <c r="B39" s="39"/>
      <c r="C39" s="92" t="s">
        <v>28</v>
      </c>
      <c r="D39" s="94">
        <f>2000/12*1.5</f>
        <v>250</v>
      </c>
      <c r="E39" s="247" t="s">
        <v>27</v>
      </c>
      <c r="F39" s="247"/>
      <c r="G39" s="247"/>
      <c r="H39" s="247"/>
      <c r="I39" s="39"/>
      <c r="J39" s="39"/>
      <c r="K39" s="39"/>
      <c r="L39" s="39"/>
      <c r="M39" s="60"/>
    </row>
    <row r="40" spans="1:13" s="50" customFormat="1" ht="27" customHeight="1" x14ac:dyDescent="0.3">
      <c r="A40" s="59"/>
      <c r="B40" s="39"/>
      <c r="C40" s="92" t="s">
        <v>29</v>
      </c>
      <c r="D40" s="94">
        <f>3000/12</f>
        <v>250</v>
      </c>
      <c r="E40" s="247" t="s">
        <v>30</v>
      </c>
      <c r="F40" s="247"/>
      <c r="G40" s="247"/>
      <c r="H40" s="247"/>
      <c r="I40" s="39"/>
      <c r="J40" s="39"/>
      <c r="K40" s="39"/>
      <c r="L40" s="39"/>
      <c r="M40" s="60"/>
    </row>
    <row r="41" spans="1:13" s="50" customFormat="1" ht="24.75" customHeight="1" x14ac:dyDescent="0.3">
      <c r="A41" s="59"/>
      <c r="B41" s="39"/>
      <c r="C41" s="90" t="s">
        <v>31</v>
      </c>
      <c r="D41" s="94">
        <v>665</v>
      </c>
      <c r="E41" s="247" t="s">
        <v>32</v>
      </c>
      <c r="F41" s="247"/>
      <c r="G41" s="247"/>
      <c r="H41" s="247"/>
      <c r="I41" s="39"/>
      <c r="J41" s="39"/>
      <c r="K41" s="39"/>
      <c r="L41" s="39"/>
      <c r="M41" s="60"/>
    </row>
    <row r="42" spans="1:13" s="50" customFormat="1" ht="25.05" customHeight="1" x14ac:dyDescent="0.3">
      <c r="A42" s="59"/>
      <c r="B42" s="39"/>
      <c r="C42" s="90" t="s">
        <v>33</v>
      </c>
      <c r="D42" s="94">
        <v>475</v>
      </c>
      <c r="E42" s="247" t="s">
        <v>34</v>
      </c>
      <c r="F42" s="247"/>
      <c r="G42" s="247"/>
      <c r="H42" s="247"/>
      <c r="I42" s="39"/>
      <c r="J42" s="39"/>
      <c r="K42" s="39"/>
      <c r="L42" s="39"/>
      <c r="M42" s="60"/>
    </row>
    <row r="43" spans="1:13" s="50" customFormat="1" ht="25.05" customHeight="1" x14ac:dyDescent="0.3">
      <c r="A43" s="59"/>
      <c r="B43" s="39"/>
      <c r="C43" s="90" t="s">
        <v>35</v>
      </c>
      <c r="D43" s="94">
        <v>40</v>
      </c>
      <c r="E43" s="247" t="s">
        <v>36</v>
      </c>
      <c r="F43" s="247"/>
      <c r="G43" s="247"/>
      <c r="H43" s="247"/>
      <c r="I43" s="39"/>
      <c r="J43" s="39"/>
      <c r="K43" s="39"/>
      <c r="L43" s="39"/>
      <c r="M43" s="60"/>
    </row>
    <row r="44" spans="1:13" s="50" customFormat="1" ht="25.05" customHeight="1" x14ac:dyDescent="0.3">
      <c r="A44" s="59"/>
      <c r="B44" s="39"/>
      <c r="C44" s="90" t="s">
        <v>37</v>
      </c>
      <c r="D44" s="94">
        <v>565.88</v>
      </c>
      <c r="E44" s="247" t="s">
        <v>38</v>
      </c>
      <c r="F44" s="247"/>
      <c r="G44" s="247"/>
      <c r="H44" s="247"/>
      <c r="I44" s="39"/>
      <c r="J44" s="39"/>
      <c r="K44" s="39"/>
      <c r="L44" s="39"/>
      <c r="M44" s="60"/>
    </row>
    <row r="45" spans="1:13" s="50" customFormat="1" ht="25.05" customHeight="1" x14ac:dyDescent="0.3">
      <c r="A45" s="59"/>
      <c r="B45" s="39"/>
      <c r="C45" s="90" t="s">
        <v>39</v>
      </c>
      <c r="D45" s="94">
        <v>848.72</v>
      </c>
      <c r="E45" s="247" t="s">
        <v>40</v>
      </c>
      <c r="F45" s="247"/>
      <c r="G45" s="247"/>
      <c r="H45" s="247"/>
      <c r="I45" s="39"/>
      <c r="J45" s="39"/>
      <c r="K45" s="39"/>
      <c r="L45" s="39"/>
      <c r="M45" s="60"/>
    </row>
    <row r="46" spans="1:13" s="50" customFormat="1" ht="25.05" customHeight="1" x14ac:dyDescent="0.3">
      <c r="A46" s="59"/>
      <c r="B46" s="39"/>
      <c r="C46" s="90" t="s">
        <v>41</v>
      </c>
      <c r="D46" s="95">
        <v>0.14299999999999999</v>
      </c>
      <c r="E46" s="247" t="s">
        <v>42</v>
      </c>
      <c r="F46" s="247"/>
      <c r="G46" s="247"/>
      <c r="H46" s="247"/>
      <c r="I46" s="39"/>
      <c r="J46" s="39"/>
      <c r="K46" s="39"/>
      <c r="L46" s="39"/>
      <c r="M46" s="60"/>
    </row>
    <row r="47" spans="1:13" s="50" customFormat="1" ht="24.75" customHeight="1" x14ac:dyDescent="0.3">
      <c r="A47" s="59"/>
      <c r="B47" s="39"/>
      <c r="C47" s="90" t="s">
        <v>41</v>
      </c>
      <c r="D47" s="95">
        <v>0.12</v>
      </c>
      <c r="E47" s="247" t="s">
        <v>43</v>
      </c>
      <c r="F47" s="247"/>
      <c r="G47" s="247"/>
      <c r="H47" s="247"/>
      <c r="I47" s="39"/>
      <c r="J47" s="39"/>
      <c r="K47" s="39"/>
      <c r="L47" s="39"/>
      <c r="M47" s="60"/>
    </row>
    <row r="48" spans="1:13" s="50" customFormat="1" ht="15.75" customHeight="1" x14ac:dyDescent="0.3">
      <c r="A48" s="5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60"/>
    </row>
    <row r="49" spans="1:13" s="50" customFormat="1" ht="29.25" customHeight="1" x14ac:dyDescent="0.3">
      <c r="A49" s="59"/>
      <c r="B49" s="42" t="s">
        <v>44</v>
      </c>
      <c r="C49" s="244" t="s">
        <v>45</v>
      </c>
      <c r="D49" s="245"/>
      <c r="E49" s="245"/>
      <c r="F49" s="245"/>
      <c r="G49" s="245"/>
      <c r="H49" s="246"/>
      <c r="I49" s="39"/>
      <c r="J49" s="39"/>
      <c r="K49" s="39"/>
      <c r="L49" s="39"/>
      <c r="M49" s="60"/>
    </row>
    <row r="50" spans="1:13" s="50" customFormat="1" ht="24" customHeight="1" x14ac:dyDescent="0.3">
      <c r="A50" s="59"/>
      <c r="B50" s="44" t="s">
        <v>46</v>
      </c>
      <c r="C50" s="244" t="s">
        <v>47</v>
      </c>
      <c r="D50" s="245"/>
      <c r="E50" s="245"/>
      <c r="F50" s="245"/>
      <c r="G50" s="245"/>
      <c r="H50" s="246"/>
      <c r="I50" s="39"/>
      <c r="J50" s="39"/>
      <c r="K50" s="39"/>
      <c r="L50" s="39"/>
      <c r="M50" s="60"/>
    </row>
    <row r="51" spans="1:13" s="51" customFormat="1" ht="174.75" customHeight="1" x14ac:dyDescent="0.3">
      <c r="A51" s="59"/>
      <c r="B51" s="96"/>
      <c r="C51" s="92" t="s">
        <v>48</v>
      </c>
      <c r="D51" s="224" t="s">
        <v>49</v>
      </c>
      <c r="E51" s="224" t="s">
        <v>50</v>
      </c>
      <c r="F51" s="97" t="s">
        <v>51</v>
      </c>
      <c r="G51" s="97" t="s">
        <v>52</v>
      </c>
      <c r="H51" s="224" t="s">
        <v>53</v>
      </c>
      <c r="I51" s="39"/>
      <c r="J51" s="39"/>
      <c r="K51" s="39"/>
      <c r="L51" s="39"/>
      <c r="M51" s="60"/>
    </row>
    <row r="52" spans="1:13" ht="19.5" customHeight="1" x14ac:dyDescent="0.3">
      <c r="A52" s="59"/>
      <c r="B52" s="83" t="s">
        <v>54</v>
      </c>
      <c r="C52" s="40"/>
      <c r="D52" s="31"/>
      <c r="E52" s="45"/>
      <c r="F52" s="46"/>
      <c r="G52" s="31"/>
      <c r="H52" s="75"/>
      <c r="I52" s="239" t="s">
        <v>55</v>
      </c>
      <c r="J52" s="239"/>
      <c r="K52" s="39"/>
      <c r="L52" s="39"/>
      <c r="M52" s="60"/>
    </row>
    <row r="53" spans="1:13" ht="19.5" customHeight="1" x14ac:dyDescent="0.3">
      <c r="A53" s="59"/>
      <c r="B53" s="83" t="s">
        <v>56</v>
      </c>
      <c r="C53" s="40"/>
      <c r="D53" s="31"/>
      <c r="E53" s="45"/>
      <c r="F53" s="46"/>
      <c r="G53" s="31"/>
      <c r="H53" s="75"/>
      <c r="I53" s="239"/>
      <c r="J53" s="239"/>
      <c r="K53" s="39"/>
      <c r="L53" s="39"/>
      <c r="M53" s="60"/>
    </row>
    <row r="54" spans="1:13" ht="19.5" customHeight="1" x14ac:dyDescent="0.3">
      <c r="A54" s="59"/>
      <c r="B54" s="83" t="s">
        <v>57</v>
      </c>
      <c r="C54" s="40"/>
      <c r="D54" s="31"/>
      <c r="E54" s="45"/>
      <c r="F54" s="46"/>
      <c r="G54" s="31"/>
      <c r="H54" s="75"/>
      <c r="I54" s="83" t="s">
        <v>58</v>
      </c>
      <c r="J54" s="83" t="s">
        <v>59</v>
      </c>
      <c r="K54" s="39"/>
      <c r="L54" s="39"/>
      <c r="M54" s="60"/>
    </row>
    <row r="55" spans="1:13" ht="19.5" customHeight="1" x14ac:dyDescent="0.3">
      <c r="A55" s="59"/>
      <c r="B55" s="83" t="s">
        <v>60</v>
      </c>
      <c r="C55" s="40"/>
      <c r="D55" s="31"/>
      <c r="E55" s="45"/>
      <c r="F55" s="46"/>
      <c r="G55" s="31"/>
      <c r="H55" s="75"/>
      <c r="I55" s="84">
        <v>0.14285714285714285</v>
      </c>
      <c r="J55" s="85">
        <f>1/7</f>
        <v>0.14285714285714285</v>
      </c>
      <c r="K55" s="39"/>
      <c r="L55" s="39"/>
      <c r="M55" s="60"/>
    </row>
    <row r="56" spans="1:13" ht="19.5" customHeight="1" x14ac:dyDescent="0.3">
      <c r="A56" s="59"/>
      <c r="B56" s="83" t="s">
        <v>61</v>
      </c>
      <c r="C56" s="40"/>
      <c r="D56" s="31"/>
      <c r="E56" s="45"/>
      <c r="F56" s="46"/>
      <c r="G56" s="31"/>
      <c r="H56" s="75"/>
      <c r="I56" s="84">
        <v>0.2857142857142857</v>
      </c>
      <c r="J56" s="85">
        <f>2/7</f>
        <v>0.2857142857142857</v>
      </c>
      <c r="K56" s="39"/>
      <c r="L56" s="39"/>
      <c r="M56" s="60"/>
    </row>
    <row r="57" spans="1:13" ht="19.5" customHeight="1" x14ac:dyDescent="0.3">
      <c r="A57" s="59"/>
      <c r="B57" s="83" t="s">
        <v>62</v>
      </c>
      <c r="C57" s="40"/>
      <c r="D57" s="31"/>
      <c r="E57" s="45"/>
      <c r="F57" s="46"/>
      <c r="G57" s="31"/>
      <c r="H57" s="75"/>
      <c r="I57" s="84">
        <v>0.42857142857142855</v>
      </c>
      <c r="J57" s="85">
        <f>3/7</f>
        <v>0.42857142857142855</v>
      </c>
      <c r="K57" s="39"/>
      <c r="L57" s="39"/>
      <c r="M57" s="60"/>
    </row>
    <row r="58" spans="1:13" ht="19.5" customHeight="1" x14ac:dyDescent="0.3">
      <c r="A58" s="59"/>
      <c r="B58" s="83" t="s">
        <v>63</v>
      </c>
      <c r="C58" s="40"/>
      <c r="D58" s="31"/>
      <c r="E58" s="45"/>
      <c r="F58" s="46"/>
      <c r="G58" s="31"/>
      <c r="H58" s="75"/>
      <c r="I58" s="84">
        <v>0.5714285714285714</v>
      </c>
      <c r="J58" s="85">
        <f>4/7</f>
        <v>0.5714285714285714</v>
      </c>
      <c r="K58" s="39"/>
      <c r="L58" s="39"/>
      <c r="M58" s="60"/>
    </row>
    <row r="59" spans="1:13" ht="19.5" customHeight="1" x14ac:dyDescent="0.3">
      <c r="A59" s="59"/>
      <c r="B59" s="83" t="s">
        <v>64</v>
      </c>
      <c r="C59" s="40"/>
      <c r="D59" s="31"/>
      <c r="E59" s="45"/>
      <c r="F59" s="46"/>
      <c r="G59" s="31"/>
      <c r="H59" s="75"/>
      <c r="I59" s="84">
        <v>0.7142857142857143</v>
      </c>
      <c r="J59" s="85">
        <f>5/7</f>
        <v>0.7142857142857143</v>
      </c>
      <c r="K59" s="39"/>
      <c r="L59" s="39"/>
      <c r="M59" s="60"/>
    </row>
    <row r="60" spans="1:13" ht="19.5" customHeight="1" x14ac:dyDescent="0.3">
      <c r="A60" s="59"/>
      <c r="B60" s="83" t="s">
        <v>65</v>
      </c>
      <c r="C60" s="40"/>
      <c r="D60" s="31"/>
      <c r="E60" s="45"/>
      <c r="F60" s="46"/>
      <c r="G60" s="31"/>
      <c r="H60" s="75"/>
      <c r="I60" s="84">
        <v>0.8571428571428571</v>
      </c>
      <c r="J60" s="85">
        <f>6/7</f>
        <v>0.8571428571428571</v>
      </c>
      <c r="K60" s="39"/>
      <c r="L60" s="39"/>
      <c r="M60" s="60"/>
    </row>
    <row r="61" spans="1:13" ht="19.5" customHeight="1" x14ac:dyDescent="0.3">
      <c r="A61" s="59"/>
      <c r="B61" s="83" t="s">
        <v>66</v>
      </c>
      <c r="C61" s="40"/>
      <c r="D61" s="31"/>
      <c r="E61" s="45"/>
      <c r="F61" s="46"/>
      <c r="G61" s="31"/>
      <c r="H61" s="75"/>
      <c r="I61" s="86" t="s">
        <v>67</v>
      </c>
      <c r="J61" s="85">
        <f>7/7</f>
        <v>1</v>
      </c>
      <c r="K61" s="39"/>
      <c r="L61" s="39"/>
      <c r="M61" s="60"/>
    </row>
    <row r="62" spans="1:13" ht="19.5" customHeight="1" x14ac:dyDescent="0.3">
      <c r="A62" s="59"/>
      <c r="B62" s="83" t="s">
        <v>68</v>
      </c>
      <c r="C62" s="40"/>
      <c r="D62" s="31"/>
      <c r="E62" s="45"/>
      <c r="F62" s="46"/>
      <c r="G62" s="31"/>
      <c r="H62" s="75"/>
      <c r="I62" s="86" t="s">
        <v>69</v>
      </c>
      <c r="J62" s="85">
        <f>8/7</f>
        <v>1.1428571428571428</v>
      </c>
      <c r="K62" s="39"/>
      <c r="L62" s="39"/>
      <c r="M62" s="60"/>
    </row>
    <row r="63" spans="1:13" ht="19.5" customHeight="1" x14ac:dyDescent="0.3">
      <c r="A63" s="59"/>
      <c r="B63" s="83" t="s">
        <v>70</v>
      </c>
      <c r="C63" s="40"/>
      <c r="D63" s="31"/>
      <c r="E63" s="45"/>
      <c r="F63" s="46"/>
      <c r="G63" s="31"/>
      <c r="H63" s="75"/>
      <c r="I63" s="39"/>
      <c r="J63" s="39"/>
      <c r="K63" s="39"/>
      <c r="L63" s="39"/>
      <c r="M63" s="60"/>
    </row>
    <row r="64" spans="1:13" ht="19.5" customHeight="1" x14ac:dyDescent="0.3">
      <c r="A64" s="59"/>
      <c r="B64" s="83" t="s">
        <v>71</v>
      </c>
      <c r="C64" s="40"/>
      <c r="D64" s="31"/>
      <c r="E64" s="45"/>
      <c r="F64" s="46"/>
      <c r="G64" s="31"/>
      <c r="H64" s="75"/>
      <c r="I64" s="39"/>
      <c r="J64" s="39"/>
      <c r="K64" s="39"/>
      <c r="L64" s="39"/>
      <c r="M64" s="60"/>
    </row>
    <row r="65" spans="1:13" ht="19.5" customHeight="1" x14ac:dyDescent="0.3">
      <c r="A65" s="59"/>
      <c r="B65" s="83" t="s">
        <v>72</v>
      </c>
      <c r="C65" s="40"/>
      <c r="D65" s="31"/>
      <c r="E65" s="45"/>
      <c r="F65" s="46"/>
      <c r="G65" s="31"/>
      <c r="H65" s="75"/>
      <c r="I65" s="39"/>
      <c r="J65" s="39"/>
      <c r="K65" s="39"/>
      <c r="L65" s="39"/>
      <c r="M65" s="60"/>
    </row>
    <row r="66" spans="1:13" ht="19.5" customHeight="1" x14ac:dyDescent="0.3">
      <c r="A66" s="59"/>
      <c r="B66" s="83" t="s">
        <v>73</v>
      </c>
      <c r="C66" s="40"/>
      <c r="D66" s="31"/>
      <c r="E66" s="45"/>
      <c r="F66" s="46"/>
      <c r="G66" s="31"/>
      <c r="H66" s="75"/>
      <c r="I66" s="39"/>
      <c r="J66" s="39"/>
      <c r="K66" s="39"/>
      <c r="L66" s="39"/>
      <c r="M66" s="60"/>
    </row>
    <row r="67" spans="1:13" ht="19.5" customHeight="1" x14ac:dyDescent="0.3">
      <c r="A67" s="59"/>
      <c r="B67" s="83" t="s">
        <v>74</v>
      </c>
      <c r="C67" s="40"/>
      <c r="D67" s="31"/>
      <c r="E67" s="45"/>
      <c r="F67" s="46"/>
      <c r="G67" s="31"/>
      <c r="H67" s="75"/>
      <c r="I67" s="39"/>
      <c r="J67" s="39"/>
      <c r="K67" s="39"/>
      <c r="L67" s="39"/>
      <c r="M67" s="60"/>
    </row>
    <row r="68" spans="1:13" ht="19.5" customHeight="1" x14ac:dyDescent="0.3">
      <c r="A68" s="59"/>
      <c r="B68" s="83" t="s">
        <v>75</v>
      </c>
      <c r="C68" s="40"/>
      <c r="D68" s="31"/>
      <c r="E68" s="45"/>
      <c r="F68" s="46"/>
      <c r="G68" s="31"/>
      <c r="H68" s="75"/>
      <c r="I68" s="39"/>
      <c r="J68" s="39"/>
      <c r="K68" s="39"/>
      <c r="L68" s="39"/>
      <c r="M68" s="60"/>
    </row>
    <row r="69" spans="1:13" ht="19.5" customHeight="1" x14ac:dyDescent="0.3">
      <c r="A69" s="59"/>
      <c r="B69" s="83" t="s">
        <v>76</v>
      </c>
      <c r="C69" s="40"/>
      <c r="D69" s="31"/>
      <c r="E69" s="45"/>
      <c r="F69" s="46"/>
      <c r="G69" s="31"/>
      <c r="H69" s="75"/>
      <c r="I69" s="39"/>
      <c r="J69" s="39"/>
      <c r="K69" s="39"/>
      <c r="L69" s="39"/>
      <c r="M69" s="60"/>
    </row>
    <row r="70" spans="1:13" ht="19.5" customHeight="1" x14ac:dyDescent="0.3">
      <c r="A70" s="59"/>
      <c r="B70" s="83" t="s">
        <v>77</v>
      </c>
      <c r="C70" s="40"/>
      <c r="D70" s="31"/>
      <c r="E70" s="45"/>
      <c r="F70" s="46"/>
      <c r="G70" s="31"/>
      <c r="H70" s="75"/>
      <c r="I70" s="39"/>
      <c r="J70" s="39"/>
      <c r="K70" s="39"/>
      <c r="L70" s="39"/>
      <c r="M70" s="60"/>
    </row>
    <row r="71" spans="1:13" ht="19.5" customHeight="1" x14ac:dyDescent="0.3">
      <c r="A71" s="59"/>
      <c r="B71" s="83" t="s">
        <v>78</v>
      </c>
      <c r="C71" s="40"/>
      <c r="D71" s="31"/>
      <c r="E71" s="45"/>
      <c r="F71" s="46"/>
      <c r="G71" s="31"/>
      <c r="H71" s="75"/>
      <c r="I71" s="39"/>
      <c r="J71" s="39"/>
      <c r="K71" s="39"/>
      <c r="L71" s="39"/>
      <c r="M71" s="60"/>
    </row>
    <row r="72" spans="1:13" ht="19.5" customHeight="1" x14ac:dyDescent="0.3">
      <c r="A72" s="59"/>
      <c r="B72" s="39"/>
      <c r="C72" s="39"/>
      <c r="D72" s="39"/>
      <c r="E72" s="226" t="s">
        <v>79</v>
      </c>
      <c r="F72" s="83"/>
      <c r="G72" s="83">
        <f>SUM(G52:G71)</f>
        <v>0</v>
      </c>
      <c r="H72" s="39"/>
      <c r="I72" s="39"/>
      <c r="J72" s="39"/>
      <c r="K72" s="39"/>
      <c r="L72" s="39"/>
      <c r="M72" s="60"/>
    </row>
    <row r="73" spans="1:13" ht="15.6" x14ac:dyDescent="0.3">
      <c r="A73" s="5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60"/>
    </row>
    <row r="74" spans="1:13" s="50" customFormat="1" ht="24" customHeight="1" x14ac:dyDescent="0.3">
      <c r="A74" s="59"/>
      <c r="B74" s="47" t="s">
        <v>80</v>
      </c>
      <c r="C74" s="43" t="s">
        <v>81</v>
      </c>
      <c r="D74" s="43"/>
      <c r="E74" s="43"/>
      <c r="F74" s="48"/>
      <c r="G74" s="39"/>
      <c r="H74" s="39"/>
      <c r="I74" s="39"/>
      <c r="J74" s="39"/>
      <c r="K74" s="39"/>
      <c r="L74" s="39"/>
      <c r="M74" s="60"/>
    </row>
    <row r="75" spans="1:13" s="54" customFormat="1" ht="40.5" customHeight="1" x14ac:dyDescent="0.3">
      <c r="A75" s="61"/>
      <c r="B75" s="92"/>
      <c r="C75" s="92" t="s">
        <v>82</v>
      </c>
      <c r="D75" s="224" t="s">
        <v>49</v>
      </c>
      <c r="E75" s="266" t="s">
        <v>83</v>
      </c>
      <c r="F75" s="267"/>
      <c r="G75" s="39"/>
      <c r="H75" s="39"/>
      <c r="I75" s="39"/>
      <c r="J75" s="39"/>
      <c r="K75" s="39"/>
      <c r="L75" s="53"/>
      <c r="M75" s="62"/>
    </row>
    <row r="76" spans="1:13" s="50" customFormat="1" ht="21.75" customHeight="1" x14ac:dyDescent="0.3">
      <c r="A76" s="59"/>
      <c r="B76" s="83" t="s">
        <v>54</v>
      </c>
      <c r="C76" s="228"/>
      <c r="D76" s="31"/>
      <c r="E76" s="240"/>
      <c r="F76" s="240"/>
      <c r="G76" s="55" t="str">
        <f>IF((E76+E77&lt;1000),"Hvis godtgjørelsen deles på to personer, skal summen bli 1.000","")</f>
        <v>Hvis godtgjørelsen deles på to personer, skal summen bli 1.000</v>
      </c>
      <c r="H76" s="39"/>
      <c r="I76" s="39"/>
      <c r="J76" s="39"/>
      <c r="K76" s="39"/>
      <c r="L76" s="39"/>
      <c r="M76" s="60"/>
    </row>
    <row r="77" spans="1:13" s="50" customFormat="1" ht="21.75" customHeight="1" x14ac:dyDescent="0.3">
      <c r="A77" s="59"/>
      <c r="B77" s="83" t="s">
        <v>56</v>
      </c>
      <c r="C77" s="228"/>
      <c r="D77" s="31"/>
      <c r="E77" s="240"/>
      <c r="F77" s="240"/>
      <c r="G77" s="55" t="str">
        <f>IF((E76+E77&gt;1000),"Summen skal bli 1.000","")</f>
        <v/>
      </c>
      <c r="H77" s="39"/>
      <c r="I77" s="39"/>
      <c r="J77" s="39"/>
      <c r="K77" s="39"/>
      <c r="L77" s="39"/>
      <c r="M77" s="60"/>
    </row>
    <row r="78" spans="1:13" ht="15.6" x14ac:dyDescent="0.3">
      <c r="A78" s="5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71"/>
    </row>
    <row r="79" spans="1:13" s="50" customFormat="1" ht="24" customHeight="1" x14ac:dyDescent="0.3">
      <c r="A79" s="59"/>
      <c r="B79" s="47" t="s">
        <v>84</v>
      </c>
      <c r="C79" s="244" t="s">
        <v>85</v>
      </c>
      <c r="D79" s="245"/>
      <c r="E79" s="245"/>
      <c r="F79" s="245"/>
      <c r="G79" s="245"/>
      <c r="H79" s="245"/>
      <c r="I79" s="245"/>
      <c r="J79" s="245"/>
      <c r="K79" s="245"/>
      <c r="L79" s="246"/>
      <c r="M79" s="60"/>
    </row>
    <row r="80" spans="1:13" s="54" customFormat="1" ht="103.5" customHeight="1" x14ac:dyDescent="0.3">
      <c r="A80" s="61"/>
      <c r="B80" s="92"/>
      <c r="C80" s="92" t="s">
        <v>86</v>
      </c>
      <c r="D80" s="260" t="s">
        <v>87</v>
      </c>
      <c r="E80" s="261"/>
      <c r="F80" s="260" t="s">
        <v>88</v>
      </c>
      <c r="G80" s="261"/>
      <c r="H80" s="224" t="s">
        <v>49</v>
      </c>
      <c r="I80" s="224" t="s">
        <v>89</v>
      </c>
      <c r="J80" s="224" t="s">
        <v>90</v>
      </c>
      <c r="K80" s="224" t="s">
        <v>53</v>
      </c>
      <c r="L80" s="98" t="s">
        <v>91</v>
      </c>
      <c r="M80" s="60"/>
    </row>
    <row r="81" spans="1:13" s="50" customFormat="1" ht="21.75" customHeight="1" x14ac:dyDescent="0.3">
      <c r="A81" s="59"/>
      <c r="B81" s="83" t="s">
        <v>54</v>
      </c>
      <c r="C81" s="228"/>
      <c r="D81" s="257"/>
      <c r="E81" s="257"/>
      <c r="F81" s="257"/>
      <c r="G81" s="257"/>
      <c r="H81" s="31"/>
      <c r="I81" s="31"/>
      <c r="J81" s="225"/>
      <c r="K81" s="75"/>
      <c r="L81" s="99">
        <f>K81/1850*(IF(I81="",1.5,1))</f>
        <v>0</v>
      </c>
      <c r="M81" s="60"/>
    </row>
    <row r="82" spans="1:13" s="50" customFormat="1" ht="21.75" customHeight="1" x14ac:dyDescent="0.3">
      <c r="A82" s="59"/>
      <c r="B82" s="83" t="s">
        <v>56</v>
      </c>
      <c r="C82" s="228"/>
      <c r="D82" s="257"/>
      <c r="E82" s="257"/>
      <c r="F82" s="257"/>
      <c r="G82" s="257"/>
      <c r="H82" s="31"/>
      <c r="I82" s="31"/>
      <c r="J82" s="225"/>
      <c r="K82" s="75"/>
      <c r="L82" s="99">
        <f t="shared" ref="L82:L90" si="0">K82/1850*(IF(I82="",1.5,1))</f>
        <v>0</v>
      </c>
      <c r="M82" s="60"/>
    </row>
    <row r="83" spans="1:13" s="50" customFormat="1" ht="21.75" customHeight="1" x14ac:dyDescent="0.3">
      <c r="A83" s="59"/>
      <c r="B83" s="83" t="s">
        <v>57</v>
      </c>
      <c r="C83" s="228"/>
      <c r="D83" s="257"/>
      <c r="E83" s="257"/>
      <c r="F83" s="257"/>
      <c r="G83" s="257"/>
      <c r="H83" s="31"/>
      <c r="I83" s="31"/>
      <c r="J83" s="225"/>
      <c r="K83" s="75"/>
      <c r="L83" s="99">
        <f t="shared" si="0"/>
        <v>0</v>
      </c>
      <c r="M83" s="60"/>
    </row>
    <row r="84" spans="1:13" s="50" customFormat="1" ht="21.75" customHeight="1" x14ac:dyDescent="0.3">
      <c r="A84" s="59"/>
      <c r="B84" s="83" t="s">
        <v>60</v>
      </c>
      <c r="C84" s="228"/>
      <c r="D84" s="257"/>
      <c r="E84" s="257"/>
      <c r="F84" s="257"/>
      <c r="G84" s="257"/>
      <c r="H84" s="31"/>
      <c r="I84" s="31"/>
      <c r="J84" s="225"/>
      <c r="K84" s="75"/>
      <c r="L84" s="99">
        <f t="shared" si="0"/>
        <v>0</v>
      </c>
      <c r="M84" s="60"/>
    </row>
    <row r="85" spans="1:13" s="50" customFormat="1" ht="21.75" customHeight="1" x14ac:dyDescent="0.3">
      <c r="A85" s="59"/>
      <c r="B85" s="83" t="s">
        <v>61</v>
      </c>
      <c r="C85" s="228"/>
      <c r="D85" s="257"/>
      <c r="E85" s="257"/>
      <c r="F85" s="257"/>
      <c r="G85" s="257"/>
      <c r="H85" s="31"/>
      <c r="I85" s="31"/>
      <c r="J85" s="225"/>
      <c r="K85" s="75"/>
      <c r="L85" s="99">
        <f t="shared" si="0"/>
        <v>0</v>
      </c>
      <c r="M85" s="60"/>
    </row>
    <row r="86" spans="1:13" s="50" customFormat="1" ht="21.75" customHeight="1" x14ac:dyDescent="0.3">
      <c r="A86" s="59"/>
      <c r="B86" s="83" t="s">
        <v>62</v>
      </c>
      <c r="C86" s="228"/>
      <c r="D86" s="257"/>
      <c r="E86" s="257"/>
      <c r="F86" s="257"/>
      <c r="G86" s="257"/>
      <c r="H86" s="31"/>
      <c r="I86" s="31"/>
      <c r="J86" s="225"/>
      <c r="K86" s="75"/>
      <c r="L86" s="99">
        <f t="shared" si="0"/>
        <v>0</v>
      </c>
      <c r="M86" s="60"/>
    </row>
    <row r="87" spans="1:13" s="50" customFormat="1" ht="21.75" customHeight="1" x14ac:dyDescent="0.3">
      <c r="A87" s="59"/>
      <c r="B87" s="83" t="s">
        <v>63</v>
      </c>
      <c r="C87" s="228"/>
      <c r="D87" s="257"/>
      <c r="E87" s="257"/>
      <c r="F87" s="257"/>
      <c r="G87" s="257"/>
      <c r="H87" s="31"/>
      <c r="I87" s="31"/>
      <c r="J87" s="225"/>
      <c r="K87" s="75"/>
      <c r="L87" s="99">
        <f t="shared" si="0"/>
        <v>0</v>
      </c>
      <c r="M87" s="60"/>
    </row>
    <row r="88" spans="1:13" s="50" customFormat="1" ht="21.75" customHeight="1" x14ac:dyDescent="0.3">
      <c r="A88" s="59"/>
      <c r="B88" s="83" t="s">
        <v>64</v>
      </c>
      <c r="C88" s="228"/>
      <c r="D88" s="257"/>
      <c r="E88" s="257"/>
      <c r="F88" s="257"/>
      <c r="G88" s="257"/>
      <c r="H88" s="31"/>
      <c r="I88" s="31"/>
      <c r="J88" s="225"/>
      <c r="K88" s="75"/>
      <c r="L88" s="99">
        <f t="shared" si="0"/>
        <v>0</v>
      </c>
      <c r="M88" s="60"/>
    </row>
    <row r="89" spans="1:13" s="50" customFormat="1" ht="21.75" customHeight="1" x14ac:dyDescent="0.3">
      <c r="A89" s="59"/>
      <c r="B89" s="83" t="s">
        <v>65</v>
      </c>
      <c r="C89" s="228"/>
      <c r="D89" s="257"/>
      <c r="E89" s="257"/>
      <c r="F89" s="257"/>
      <c r="G89" s="257"/>
      <c r="H89" s="31"/>
      <c r="I89" s="31"/>
      <c r="J89" s="225"/>
      <c r="K89" s="75"/>
      <c r="L89" s="99">
        <f t="shared" si="0"/>
        <v>0</v>
      </c>
      <c r="M89" s="60"/>
    </row>
    <row r="90" spans="1:13" s="50" customFormat="1" ht="21.75" customHeight="1" x14ac:dyDescent="0.3">
      <c r="A90" s="59"/>
      <c r="B90" s="83" t="s">
        <v>66</v>
      </c>
      <c r="C90" s="228"/>
      <c r="D90" s="257"/>
      <c r="E90" s="257"/>
      <c r="F90" s="257"/>
      <c r="G90" s="257"/>
      <c r="H90" s="31"/>
      <c r="I90" s="31"/>
      <c r="J90" s="225"/>
      <c r="K90" s="75"/>
      <c r="L90" s="99">
        <f t="shared" si="0"/>
        <v>0</v>
      </c>
      <c r="M90" s="60"/>
    </row>
    <row r="91" spans="1:13" ht="15.75" customHeight="1" x14ac:dyDescent="0.3">
      <c r="A91" s="5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60"/>
    </row>
    <row r="92" spans="1:13" ht="21" customHeight="1" x14ac:dyDescent="0.3">
      <c r="A92" s="59"/>
      <c r="B92" s="47" t="s">
        <v>92</v>
      </c>
      <c r="C92" s="79" t="s">
        <v>93</v>
      </c>
      <c r="D92" s="47"/>
      <c r="E92" s="47"/>
      <c r="F92" s="47"/>
      <c r="G92" s="39"/>
      <c r="H92" s="39"/>
      <c r="I92" s="39"/>
      <c r="J92" s="39"/>
      <c r="K92" s="39"/>
      <c r="L92" s="39"/>
      <c r="M92" s="60"/>
    </row>
    <row r="93" spans="1:13" ht="15.75" customHeight="1" x14ac:dyDescent="0.3">
      <c r="A93" s="5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0"/>
    </row>
    <row r="94" spans="1:13" ht="15.75" customHeight="1" x14ac:dyDescent="0.3">
      <c r="A94" s="5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60"/>
    </row>
    <row r="95" spans="1:13" s="50" customFormat="1" ht="42" customHeight="1" x14ac:dyDescent="0.3">
      <c r="A95" s="59"/>
      <c r="B95" s="80" t="s">
        <v>94</v>
      </c>
      <c r="C95" s="264" t="s">
        <v>95</v>
      </c>
      <c r="D95" s="265"/>
      <c r="E95" s="237" t="s">
        <v>96</v>
      </c>
      <c r="F95" s="238"/>
      <c r="G95" s="39"/>
      <c r="H95" s="39"/>
      <c r="I95" s="39"/>
      <c r="J95" s="39"/>
      <c r="K95" s="39"/>
      <c r="L95" s="39"/>
      <c r="M95" s="60"/>
    </row>
    <row r="96" spans="1:13" s="50" customFormat="1" ht="27" customHeight="1" x14ac:dyDescent="0.3">
      <c r="A96" s="59"/>
      <c r="B96" s="81" t="s">
        <v>54</v>
      </c>
      <c r="C96" s="262" t="s">
        <v>97</v>
      </c>
      <c r="D96" s="263"/>
      <c r="E96" s="240"/>
      <c r="F96" s="240"/>
      <c r="G96" s="258" t="s">
        <v>98</v>
      </c>
      <c r="H96" s="259"/>
      <c r="I96" s="229"/>
      <c r="J96" s="229"/>
      <c r="K96" s="229"/>
      <c r="L96" s="39"/>
      <c r="M96" s="60"/>
    </row>
    <row r="97" spans="1:13" s="50" customFormat="1" ht="27" customHeight="1" x14ac:dyDescent="0.3">
      <c r="A97" s="59"/>
      <c r="B97" s="82" t="s">
        <v>56</v>
      </c>
      <c r="C97" s="262" t="s">
        <v>99</v>
      </c>
      <c r="D97" s="263"/>
      <c r="E97" s="240"/>
      <c r="F97" s="240"/>
      <c r="G97" s="258" t="str">
        <f>IF(AND(E96&lt;&gt;0,E97&lt;&gt;0),"Kun ett tall","")</f>
        <v/>
      </c>
      <c r="H97" s="259"/>
      <c r="I97" s="229"/>
      <c r="J97" s="229"/>
      <c r="K97" s="229"/>
      <c r="L97" s="39"/>
      <c r="M97" s="60"/>
    </row>
    <row r="98" spans="1:13" ht="15.75" customHeight="1" x14ac:dyDescent="0.3">
      <c r="A98" s="5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0"/>
    </row>
    <row r="99" spans="1:13" s="50" customFormat="1" ht="24" customHeight="1" x14ac:dyDescent="0.3">
      <c r="A99" s="59"/>
      <c r="B99" s="73" t="s">
        <v>100</v>
      </c>
      <c r="C99" s="241" t="s">
        <v>101</v>
      </c>
      <c r="D99" s="241"/>
      <c r="E99" s="241"/>
      <c r="F99" s="241"/>
      <c r="G99" s="39"/>
      <c r="H99" s="39"/>
      <c r="I99" s="39"/>
      <c r="J99" s="39"/>
      <c r="K99" s="39"/>
      <c r="L99" s="39"/>
      <c r="M99" s="60"/>
    </row>
    <row r="100" spans="1:13" s="50" customFormat="1" ht="44.25" customHeight="1" x14ac:dyDescent="0.3">
      <c r="A100" s="59"/>
      <c r="B100" s="74" t="s">
        <v>102</v>
      </c>
      <c r="C100" s="243" t="s">
        <v>103</v>
      </c>
      <c r="D100" s="243"/>
      <c r="E100" s="242" t="s">
        <v>104</v>
      </c>
      <c r="F100" s="242"/>
      <c r="G100" s="39"/>
      <c r="H100" s="39"/>
      <c r="I100" s="39"/>
      <c r="J100" s="39"/>
      <c r="K100" s="39"/>
      <c r="L100" s="39"/>
      <c r="M100" s="60"/>
    </row>
    <row r="101" spans="1:13" s="50" customFormat="1" ht="24" customHeight="1" x14ac:dyDescent="0.3">
      <c r="A101" s="59"/>
      <c r="B101" s="73" t="s">
        <v>105</v>
      </c>
      <c r="C101" s="241" t="s">
        <v>106</v>
      </c>
      <c r="D101" s="241"/>
      <c r="E101" s="241"/>
      <c r="F101" s="241"/>
      <c r="G101" s="39"/>
      <c r="H101" s="39"/>
      <c r="I101" s="39"/>
      <c r="J101" s="39"/>
      <c r="K101" s="39"/>
      <c r="L101" s="39"/>
      <c r="M101" s="60"/>
    </row>
    <row r="102" spans="1:13" s="54" customFormat="1" ht="46.8" x14ac:dyDescent="0.3">
      <c r="A102" s="61"/>
      <c r="B102" s="73"/>
      <c r="C102" s="239"/>
      <c r="D102" s="239"/>
      <c r="E102" s="224" t="s">
        <v>107</v>
      </c>
      <c r="F102" s="224" t="s">
        <v>108</v>
      </c>
      <c r="G102" s="39"/>
      <c r="H102" s="39"/>
      <c r="I102" s="39"/>
      <c r="J102" s="39"/>
      <c r="K102" s="39"/>
      <c r="L102" s="53"/>
      <c r="M102" s="62"/>
    </row>
    <row r="103" spans="1:13" s="50" customFormat="1" ht="27" customHeight="1" x14ac:dyDescent="0.3">
      <c r="A103" s="59"/>
      <c r="B103" s="73"/>
      <c r="C103" s="239"/>
      <c r="D103" s="239"/>
      <c r="E103" s="31"/>
      <c r="F103" s="31"/>
      <c r="G103" s="39"/>
      <c r="H103" s="39"/>
      <c r="I103" s="39"/>
      <c r="J103" s="39"/>
      <c r="K103" s="39"/>
      <c r="L103" s="39"/>
      <c r="M103" s="60"/>
    </row>
    <row r="104" spans="1:13" s="50" customFormat="1" ht="21.75" customHeight="1" thickBot="1" x14ac:dyDescent="0.35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5"/>
    </row>
    <row r="105" spans="1:13" ht="15.6" thickTop="1" x14ac:dyDescent="0.25"/>
    <row r="185" spans="16:19" x14ac:dyDescent="0.25">
      <c r="P185" s="56"/>
      <c r="Q185" s="57"/>
      <c r="R185" s="58"/>
      <c r="S185" s="57"/>
    </row>
    <row r="186" spans="16:19" x14ac:dyDescent="0.25">
      <c r="P186" s="56"/>
      <c r="Q186" s="57"/>
      <c r="R186" s="58"/>
      <c r="S186" s="57"/>
    </row>
    <row r="187" spans="16:19" x14ac:dyDescent="0.25">
      <c r="P187" s="56"/>
      <c r="Q187" s="57"/>
      <c r="R187" s="58"/>
      <c r="S187" s="57"/>
    </row>
    <row r="188" spans="16:19" x14ac:dyDescent="0.25">
      <c r="P188" s="56"/>
      <c r="Q188" s="57"/>
      <c r="R188" s="58"/>
      <c r="S188" s="57"/>
    </row>
    <row r="189" spans="16:19" x14ac:dyDescent="0.25">
      <c r="P189" s="56"/>
      <c r="Q189" s="57"/>
      <c r="R189" s="58"/>
      <c r="S189" s="57"/>
    </row>
    <row r="190" spans="16:19" x14ac:dyDescent="0.25">
      <c r="P190" s="56"/>
      <c r="Q190" s="57"/>
      <c r="R190" s="58"/>
      <c r="S190" s="57"/>
    </row>
    <row r="191" spans="16:19" x14ac:dyDescent="0.25">
      <c r="P191" s="56"/>
      <c r="Q191" s="57"/>
      <c r="R191" s="58"/>
      <c r="S191" s="57"/>
    </row>
    <row r="192" spans="16:19" x14ac:dyDescent="0.25">
      <c r="P192" s="56"/>
      <c r="Q192" s="57"/>
      <c r="R192" s="58"/>
      <c r="S192" s="57"/>
    </row>
    <row r="193" spans="16:19" x14ac:dyDescent="0.25">
      <c r="P193" s="56"/>
      <c r="Q193" s="57"/>
      <c r="R193" s="58"/>
      <c r="S193" s="57"/>
    </row>
    <row r="194" spans="16:19" x14ac:dyDescent="0.25">
      <c r="P194" s="56"/>
      <c r="Q194" s="57"/>
      <c r="R194" s="58"/>
      <c r="S194" s="57"/>
    </row>
    <row r="195" spans="16:19" x14ac:dyDescent="0.25">
      <c r="P195" s="56"/>
      <c r="Q195" s="57"/>
      <c r="R195" s="58"/>
      <c r="S195" s="57"/>
    </row>
    <row r="196" spans="16:19" x14ac:dyDescent="0.25">
      <c r="P196" s="56"/>
      <c r="Q196" s="57"/>
      <c r="R196" s="58"/>
      <c r="S196" s="57"/>
    </row>
    <row r="197" spans="16:19" x14ac:dyDescent="0.25">
      <c r="P197" s="56"/>
      <c r="Q197" s="57"/>
      <c r="R197" s="58"/>
      <c r="S197" s="57"/>
    </row>
    <row r="198" spans="16:19" x14ac:dyDescent="0.25">
      <c r="P198" s="56"/>
      <c r="Q198" s="57"/>
      <c r="R198" s="58"/>
      <c r="S198" s="57"/>
    </row>
    <row r="199" spans="16:19" x14ac:dyDescent="0.25">
      <c r="P199" s="56"/>
      <c r="Q199" s="57"/>
      <c r="R199" s="58"/>
      <c r="S199" s="57"/>
    </row>
    <row r="200" spans="16:19" x14ac:dyDescent="0.25">
      <c r="P200" s="56"/>
      <c r="Q200" s="57"/>
      <c r="R200" s="58"/>
      <c r="S200" s="57"/>
    </row>
    <row r="201" spans="16:19" x14ac:dyDescent="0.25">
      <c r="P201" s="56"/>
      <c r="Q201" s="57"/>
      <c r="R201" s="58"/>
      <c r="S201" s="57"/>
    </row>
    <row r="202" spans="16:19" x14ac:dyDescent="0.25">
      <c r="P202" s="56"/>
      <c r="Q202" s="57"/>
      <c r="R202" s="58"/>
      <c r="S202" s="57"/>
    </row>
    <row r="203" spans="16:19" x14ac:dyDescent="0.25">
      <c r="P203" s="56"/>
      <c r="Q203" s="57"/>
      <c r="R203" s="58"/>
      <c r="S203" s="57"/>
    </row>
    <row r="204" spans="16:19" x14ac:dyDescent="0.25">
      <c r="P204" s="56"/>
      <c r="Q204" s="57"/>
      <c r="R204" s="58"/>
      <c r="S204" s="57"/>
    </row>
    <row r="205" spans="16:19" x14ac:dyDescent="0.25">
      <c r="P205" s="56"/>
      <c r="Q205" s="57"/>
      <c r="R205" s="58"/>
      <c r="S205" s="57"/>
    </row>
    <row r="206" spans="16:19" x14ac:dyDescent="0.25">
      <c r="P206" s="56"/>
      <c r="Q206" s="57"/>
      <c r="R206" s="58"/>
      <c r="S206" s="57"/>
    </row>
    <row r="207" spans="16:19" x14ac:dyDescent="0.25">
      <c r="P207" s="56"/>
      <c r="Q207" s="57"/>
      <c r="R207" s="58"/>
      <c r="S207" s="57"/>
    </row>
    <row r="208" spans="16:19" x14ac:dyDescent="0.25">
      <c r="P208" s="56"/>
      <c r="Q208" s="57"/>
      <c r="R208" s="58"/>
      <c r="S208" s="57"/>
    </row>
    <row r="209" spans="16:19" x14ac:dyDescent="0.25">
      <c r="P209" s="56"/>
      <c r="Q209" s="57"/>
      <c r="R209" s="58"/>
      <c r="S209" s="57"/>
    </row>
    <row r="210" spans="16:19" x14ac:dyDescent="0.25">
      <c r="P210" s="56"/>
      <c r="Q210" s="57"/>
      <c r="R210" s="58"/>
      <c r="S210" s="57"/>
    </row>
    <row r="211" spans="16:19" x14ac:dyDescent="0.25">
      <c r="P211" s="56"/>
      <c r="Q211" s="57"/>
      <c r="R211" s="58"/>
      <c r="S211" s="57"/>
    </row>
    <row r="212" spans="16:19" x14ac:dyDescent="0.25">
      <c r="P212" s="56"/>
      <c r="Q212" s="57"/>
      <c r="R212" s="58"/>
      <c r="S212" s="57"/>
    </row>
    <row r="213" spans="16:19" x14ac:dyDescent="0.25">
      <c r="P213" s="56"/>
      <c r="Q213" s="57"/>
      <c r="R213" s="58"/>
      <c r="S213" s="57"/>
    </row>
  </sheetData>
  <sheetProtection selectLockedCells="1"/>
  <protectedRanges>
    <protectedRange sqref="C52:H71" name="Område2"/>
    <protectedRange sqref="D32:H36" name="Område1"/>
  </protectedRanges>
  <mergeCells count="66">
    <mergeCell ref="E75:F75"/>
    <mergeCell ref="I52:J53"/>
    <mergeCell ref="F85:G85"/>
    <mergeCell ref="F89:G89"/>
    <mergeCell ref="C79:L79"/>
    <mergeCell ref="D87:E87"/>
    <mergeCell ref="D88:E88"/>
    <mergeCell ref="F82:G82"/>
    <mergeCell ref="D82:E82"/>
    <mergeCell ref="D83:E83"/>
    <mergeCell ref="F87:G87"/>
    <mergeCell ref="E76:F76"/>
    <mergeCell ref="F88:G88"/>
    <mergeCell ref="D84:E84"/>
    <mergeCell ref="D89:E89"/>
    <mergeCell ref="D85:E85"/>
    <mergeCell ref="F86:G86"/>
    <mergeCell ref="G97:H97"/>
    <mergeCell ref="G96:H96"/>
    <mergeCell ref="E77:F77"/>
    <mergeCell ref="D81:E81"/>
    <mergeCell ref="D90:E90"/>
    <mergeCell ref="F84:G84"/>
    <mergeCell ref="D86:E86"/>
    <mergeCell ref="F83:G83"/>
    <mergeCell ref="F80:G80"/>
    <mergeCell ref="D80:E80"/>
    <mergeCell ref="F81:G81"/>
    <mergeCell ref="F90:G90"/>
    <mergeCell ref="C96:D96"/>
    <mergeCell ref="C97:D97"/>
    <mergeCell ref="C95:D95"/>
    <mergeCell ref="D26:G26"/>
    <mergeCell ref="D28:E28"/>
    <mergeCell ref="D32:H32"/>
    <mergeCell ref="F28:H28"/>
    <mergeCell ref="F29:H29"/>
    <mergeCell ref="F30:H30"/>
    <mergeCell ref="F31:H31"/>
    <mergeCell ref="D31:E31"/>
    <mergeCell ref="D33:H33"/>
    <mergeCell ref="D34:H34"/>
    <mergeCell ref="D35:H35"/>
    <mergeCell ref="D36:H36"/>
    <mergeCell ref="E47:H47"/>
    <mergeCell ref="E37:H37"/>
    <mergeCell ref="E40:H40"/>
    <mergeCell ref="E44:H44"/>
    <mergeCell ref="E45:H45"/>
    <mergeCell ref="C50:H50"/>
    <mergeCell ref="C49:H49"/>
    <mergeCell ref="E38:H38"/>
    <mergeCell ref="E41:H41"/>
    <mergeCell ref="E42:H42"/>
    <mergeCell ref="E43:H43"/>
    <mergeCell ref="E39:H39"/>
    <mergeCell ref="E46:H46"/>
    <mergeCell ref="E95:F95"/>
    <mergeCell ref="C102:D102"/>
    <mergeCell ref="E96:F96"/>
    <mergeCell ref="E97:F97"/>
    <mergeCell ref="C103:D103"/>
    <mergeCell ref="C101:F101"/>
    <mergeCell ref="C99:F99"/>
    <mergeCell ref="E100:F100"/>
    <mergeCell ref="C100:D100"/>
  </mergeCells>
  <phoneticPr fontId="21" type="noConversion"/>
  <conditionalFormatting sqref="E96:E97">
    <cfRule type="cellIs" dxfId="1" priority="3" stopIfTrue="1" operator="lessThan">
      <formula>0</formula>
    </cfRule>
  </conditionalFormatting>
  <conditionalFormatting sqref="J96:K96 G96:G97">
    <cfRule type="cellIs" priority="2" stopIfTrue="1" operator="notEqual">
      <formula>0</formula>
    </cfRule>
  </conditionalFormatting>
  <conditionalFormatting sqref="M81:M90">
    <cfRule type="cellIs" dxfId="0" priority="1" stopIfTrue="1" operator="notEqual">
      <formula>0</formula>
    </cfRule>
  </conditionalFormatting>
  <pageMargins left="0.47244094488188981" right="0.23622047244094491" top="0.47244094488188981" bottom="0.23622047244094491" header="0.31496062992125984" footer="0.51181102362204722"/>
  <pageSetup paperSize="9" scale="56" fitToHeight="3" orientation="landscape" r:id="rId1"/>
  <headerFooter alignWithMargins="0">
    <oddHeader>&amp;RGrunnlag, skrives ut og sendes UiA</oddHeader>
    <oddFooter>&amp;R&amp;P av  &amp;N</oddFooter>
  </headerFooter>
  <rowBreaks count="2" manualBreakCount="2">
    <brk id="47" max="13" man="1"/>
    <brk id="77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indexed="13"/>
    <pageSetUpPr fitToPage="1"/>
  </sheetPr>
  <dimension ref="A1:Q54"/>
  <sheetViews>
    <sheetView showWhiteSpace="0" view="pageLayout" zoomScaleNormal="100" workbookViewId="0">
      <selection activeCell="B2" sqref="B2"/>
    </sheetView>
  </sheetViews>
  <sheetFormatPr baseColWidth="10" defaultColWidth="6.109375" defaultRowHeight="15.75" customHeight="1" x14ac:dyDescent="0.3"/>
  <cols>
    <col min="1" max="1" width="2.77734375" style="3" customWidth="1"/>
    <col min="2" max="2" width="7.6640625" style="18" customWidth="1"/>
    <col min="3" max="3" width="5.44140625" style="3" customWidth="1"/>
    <col min="4" max="8" width="6.109375" style="3" customWidth="1"/>
    <col min="9" max="9" width="7" style="3" customWidth="1"/>
    <col min="10" max="12" width="6.109375" style="3" customWidth="1"/>
    <col min="13" max="13" width="18.77734375" style="3" customWidth="1"/>
    <col min="14" max="15" width="6.109375" style="3" customWidth="1"/>
    <col min="16" max="16" width="7.6640625" style="3" customWidth="1"/>
    <col min="17" max="16384" width="6.109375" style="3"/>
  </cols>
  <sheetData>
    <row r="1" spans="1:17" ht="19.5" customHeight="1" thickBot="1" x14ac:dyDescent="0.35">
      <c r="A1" s="2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customHeight="1" thickBot="1" x14ac:dyDescent="0.45">
      <c r="A2" s="2"/>
      <c r="B2" s="28"/>
      <c r="C2" s="2"/>
      <c r="D2" s="268" t="s">
        <v>109</v>
      </c>
      <c r="E2" s="269"/>
      <c r="F2" s="269"/>
      <c r="G2" s="269"/>
      <c r="H2" s="269"/>
      <c r="I2" s="269"/>
      <c r="J2" s="269"/>
      <c r="K2" s="269"/>
      <c r="L2" s="270"/>
      <c r="M2" s="2"/>
      <c r="N2" s="2"/>
      <c r="O2" s="2"/>
      <c r="P2" s="2"/>
      <c r="Q2" s="2"/>
    </row>
    <row r="3" spans="1:17" ht="19.5" customHeight="1" thickBot="1" x14ac:dyDescent="0.35">
      <c r="A3" s="2"/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customHeight="1" thickTop="1" x14ac:dyDescent="0.3">
      <c r="A4" s="2"/>
      <c r="B4" s="1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/>
    </row>
    <row r="5" spans="1:17" ht="15.75" customHeight="1" x14ac:dyDescent="0.3">
      <c r="A5" s="2"/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2"/>
    </row>
    <row r="6" spans="1:17" ht="15.75" customHeight="1" x14ac:dyDescent="0.3">
      <c r="A6" s="2"/>
      <c r="B6" s="20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7"/>
      <c r="O6" s="7"/>
      <c r="P6" s="6"/>
      <c r="Q6" s="2"/>
    </row>
    <row r="7" spans="1:17" ht="15.75" customHeight="1" x14ac:dyDescent="0.3">
      <c r="A7" s="2"/>
      <c r="B7" s="20"/>
      <c r="C7" s="22" t="s">
        <v>110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2"/>
    </row>
    <row r="8" spans="1:17" ht="15.75" customHeight="1" x14ac:dyDescent="0.3">
      <c r="A8" s="2"/>
      <c r="B8" s="20"/>
      <c r="C8" s="22" t="s">
        <v>111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2"/>
    </row>
    <row r="9" spans="1:17" ht="15.75" customHeight="1" x14ac:dyDescent="0.3">
      <c r="A9" s="2"/>
      <c r="B9" s="20"/>
      <c r="C9" s="22" t="s">
        <v>112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2"/>
    </row>
    <row r="10" spans="1:17" ht="15.75" customHeight="1" x14ac:dyDescent="0.3">
      <c r="A10" s="2"/>
      <c r="B10" s="20"/>
      <c r="C10" s="22" t="s">
        <v>113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/>
      <c r="Q10" s="2"/>
    </row>
    <row r="11" spans="1:17" ht="15.75" customHeight="1" x14ac:dyDescent="0.3">
      <c r="A11" s="2"/>
      <c r="B11" s="20"/>
      <c r="C11" s="22" t="s">
        <v>114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"/>
      <c r="Q11" s="2"/>
    </row>
    <row r="12" spans="1:17" ht="15.75" customHeight="1" x14ac:dyDescent="0.3">
      <c r="A12" s="2"/>
      <c r="B12" s="20"/>
      <c r="C12" s="7" t="s">
        <v>115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/>
      <c r="Q12" s="2"/>
    </row>
    <row r="13" spans="1:17" ht="15.75" customHeight="1" x14ac:dyDescent="0.3">
      <c r="A13" s="2"/>
      <c r="B13" s="2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  <c r="Q13" s="2"/>
    </row>
    <row r="14" spans="1:17" ht="19.5" customHeight="1" x14ac:dyDescent="0.4">
      <c r="A14" s="2"/>
      <c r="B14" s="20"/>
      <c r="C14" s="2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Q14" s="2"/>
    </row>
    <row r="15" spans="1:17" ht="19.5" customHeight="1" x14ac:dyDescent="0.4">
      <c r="A15" s="2"/>
      <c r="B15" s="20"/>
      <c r="C15" s="23"/>
      <c r="D15" s="212" t="s">
        <v>116</v>
      </c>
      <c r="E15" s="213"/>
      <c r="F15" s="213"/>
      <c r="G15" s="213"/>
      <c r="H15" s="213"/>
      <c r="I15" s="213"/>
      <c r="J15" s="213"/>
      <c r="K15" s="213"/>
      <c r="L15" s="213"/>
      <c r="M15" s="214"/>
      <c r="N15" s="7"/>
      <c r="O15" s="7"/>
      <c r="P15" s="6"/>
      <c r="Q15" s="2"/>
    </row>
    <row r="16" spans="1:17" ht="19.5" customHeight="1" x14ac:dyDescent="0.4">
      <c r="A16" s="2"/>
      <c r="B16" s="20"/>
      <c r="D16" s="215" t="s">
        <v>117</v>
      </c>
      <c r="E16" s="7"/>
      <c r="F16" s="7"/>
      <c r="G16" s="7"/>
      <c r="H16" s="7"/>
      <c r="I16" s="7"/>
      <c r="J16" s="7"/>
      <c r="K16" s="7"/>
      <c r="L16" s="7"/>
      <c r="M16" s="216"/>
      <c r="N16" s="7"/>
      <c r="O16" s="7"/>
      <c r="P16" s="6"/>
      <c r="Q16" s="2"/>
    </row>
    <row r="17" spans="1:17" ht="20.25" customHeight="1" x14ac:dyDescent="0.3">
      <c r="A17" s="2"/>
      <c r="B17" s="20"/>
      <c r="C17" s="208"/>
      <c r="D17" s="217" t="str">
        <f>IF('Grunnlag (FYLL OG SKRIV UT) (p)'!D30="x",'Grunnlag (FYLL OG SKRIV UT) (p)'!D29,'Grunnlag (FYLL OG SKRIV UT) (p)'!E29)</f>
        <v>Vår</v>
      </c>
      <c r="E17" s="218" t="s">
        <v>118</v>
      </c>
      <c r="F17" s="218"/>
      <c r="G17" s="219" t="s">
        <v>119</v>
      </c>
      <c r="H17" s="230">
        <f>'Grunnlag (FYLL OG SKRIV UT) (p)'!D31</f>
        <v>7</v>
      </c>
      <c r="I17" s="218" t="s">
        <v>120</v>
      </c>
      <c r="J17" s="220"/>
      <c r="K17" s="274" t="s">
        <v>15</v>
      </c>
      <c r="L17" s="274"/>
      <c r="M17" s="221" t="str">
        <f>'Grunnlag (FYLL OG SKRIV UT) (p)'!D28</f>
        <v>2023-2024</v>
      </c>
      <c r="N17" s="7"/>
      <c r="O17" s="7"/>
      <c r="P17" s="6"/>
      <c r="Q17" s="2"/>
    </row>
    <row r="18" spans="1:17" ht="20.25" customHeight="1" x14ac:dyDescent="0.3">
      <c r="A18" s="2"/>
      <c r="B18" s="20"/>
      <c r="C18" s="208"/>
      <c r="D18" s="208"/>
      <c r="E18" s="7"/>
      <c r="F18" s="7"/>
      <c r="G18" s="30"/>
      <c r="H18" s="25"/>
      <c r="I18" s="7"/>
      <c r="K18" s="25"/>
      <c r="L18" s="25"/>
      <c r="M18" s="25"/>
      <c r="N18" s="7"/>
      <c r="O18" s="7"/>
      <c r="P18" s="6"/>
      <c r="Q18" s="2"/>
    </row>
    <row r="19" spans="1:17" ht="22.5" customHeight="1" x14ac:dyDescent="0.3">
      <c r="A19" s="2"/>
      <c r="B19" s="20"/>
      <c r="C19" s="209" t="s">
        <v>121</v>
      </c>
      <c r="D19" s="210"/>
      <c r="E19" s="210"/>
      <c r="F19" s="210">
        <f>+'Grunnlag (FYLL OG SKRIV UT) (p)'!D32</f>
        <v>0</v>
      </c>
      <c r="G19" s="210"/>
      <c r="H19" s="210"/>
      <c r="I19" s="210"/>
      <c r="J19" s="210"/>
      <c r="K19" s="210"/>
      <c r="L19" s="210"/>
      <c r="M19" s="211"/>
      <c r="N19" s="7"/>
      <c r="O19" s="7"/>
      <c r="P19" s="6"/>
      <c r="Q19" s="2"/>
    </row>
    <row r="20" spans="1:17" ht="15.75" customHeight="1" x14ac:dyDescent="0.3">
      <c r="A20" s="2"/>
      <c r="B20" s="20"/>
      <c r="C20" s="87"/>
      <c r="D20" s="24"/>
      <c r="E20" s="24"/>
      <c r="F20" s="24"/>
      <c r="G20" s="24"/>
      <c r="H20" s="24"/>
      <c r="I20" s="24"/>
      <c r="J20" s="24"/>
      <c r="K20" s="24"/>
      <c r="L20" s="24"/>
      <c r="M20" s="7"/>
      <c r="N20" s="7"/>
      <c r="O20" s="7"/>
      <c r="P20" s="6"/>
      <c r="Q20" s="2"/>
    </row>
    <row r="21" spans="1:17" ht="15.75" customHeight="1" x14ac:dyDescent="0.3">
      <c r="A21" s="2"/>
      <c r="B21" s="20"/>
      <c r="C21" s="87" t="s">
        <v>122</v>
      </c>
      <c r="D21" s="24"/>
      <c r="E21" s="24"/>
      <c r="F21" s="24"/>
      <c r="G21" s="24"/>
      <c r="H21" s="24"/>
      <c r="I21" s="24"/>
      <c r="J21" s="24"/>
      <c r="K21" s="24"/>
      <c r="L21" s="24"/>
      <c r="M21" s="7"/>
      <c r="N21" s="7"/>
      <c r="O21" s="7"/>
      <c r="P21" s="6"/>
      <c r="Q21" s="2"/>
    </row>
    <row r="22" spans="1:17" ht="15.75" customHeight="1" x14ac:dyDescent="0.3">
      <c r="A22" s="2"/>
      <c r="B22" s="20"/>
      <c r="C22" s="2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  <c r="Q22" s="2"/>
    </row>
    <row r="23" spans="1:17" ht="15.75" customHeight="1" x14ac:dyDescent="0.3">
      <c r="A23" s="2"/>
      <c r="B23" s="20"/>
      <c r="C23" s="195" t="s">
        <v>46</v>
      </c>
      <c r="D23" s="280" t="s">
        <v>123</v>
      </c>
      <c r="E23" s="280"/>
      <c r="F23" s="280"/>
      <c r="G23" s="280"/>
      <c r="H23" s="280"/>
      <c r="I23" s="280"/>
      <c r="J23" s="280"/>
      <c r="K23" s="280"/>
      <c r="L23" s="281"/>
      <c r="M23" s="32">
        <f>'Beregningsgr.l (SKRIV UT) (p)'!$K$28</f>
        <v>0</v>
      </c>
      <c r="N23" s="7"/>
      <c r="O23" s="7"/>
      <c r="P23" s="6"/>
      <c r="Q23" s="2"/>
    </row>
    <row r="24" spans="1:17" ht="15.75" customHeight="1" x14ac:dyDescent="0.3">
      <c r="A24" s="2"/>
      <c r="B24" s="20"/>
      <c r="C24" s="196" t="s">
        <v>80</v>
      </c>
      <c r="D24" s="280" t="s">
        <v>124</v>
      </c>
      <c r="E24" s="280"/>
      <c r="F24" s="280"/>
      <c r="G24" s="280"/>
      <c r="H24" s="280"/>
      <c r="I24" s="280"/>
      <c r="J24" s="280"/>
      <c r="K24" s="280"/>
      <c r="L24" s="281"/>
      <c r="M24" s="33">
        <f>'Beregningsgr.l (SKRIV UT) (p)'!$K$35</f>
        <v>0</v>
      </c>
      <c r="N24" s="7"/>
      <c r="O24" s="7"/>
      <c r="P24" s="6"/>
      <c r="Q24" s="2"/>
    </row>
    <row r="25" spans="1:17" ht="15.75" customHeight="1" x14ac:dyDescent="0.3">
      <c r="A25" s="2"/>
      <c r="B25" s="20"/>
      <c r="C25" s="196" t="s">
        <v>84</v>
      </c>
      <c r="D25" s="280" t="s">
        <v>125</v>
      </c>
      <c r="E25" s="280"/>
      <c r="F25" s="280"/>
      <c r="G25" s="280"/>
      <c r="H25" s="280"/>
      <c r="I25" s="280"/>
      <c r="J25" s="280"/>
      <c r="K25" s="280"/>
      <c r="L25" s="281"/>
      <c r="M25" s="34">
        <f>'Beregningsgr.l (SKRIV UT) (p)'!$K$49</f>
        <v>0</v>
      </c>
      <c r="N25" s="7"/>
      <c r="O25" s="7"/>
      <c r="P25" s="6"/>
      <c r="Q25" s="2"/>
    </row>
    <row r="26" spans="1:17" ht="15.75" customHeight="1" x14ac:dyDescent="0.3">
      <c r="A26" s="2"/>
      <c r="B26" s="20"/>
      <c r="C26" s="282" t="s">
        <v>126</v>
      </c>
      <c r="D26" s="283"/>
      <c r="E26" s="283"/>
      <c r="F26" s="283"/>
      <c r="G26" s="283"/>
      <c r="H26" s="283"/>
      <c r="I26" s="283"/>
      <c r="J26" s="283"/>
      <c r="K26" s="283"/>
      <c r="L26" s="284"/>
      <c r="M26" s="32">
        <f>SUM(M23:M25)</f>
        <v>0</v>
      </c>
      <c r="N26" s="7"/>
      <c r="O26" s="7"/>
      <c r="P26" s="6"/>
      <c r="Q26" s="2"/>
    </row>
    <row r="27" spans="1:17" ht="15.75" customHeight="1" x14ac:dyDescent="0.3">
      <c r="A27" s="2"/>
      <c r="B27" s="20"/>
      <c r="C27" s="195" t="s">
        <v>92</v>
      </c>
      <c r="D27" s="280" t="s">
        <v>127</v>
      </c>
      <c r="E27" s="280"/>
      <c r="F27" s="280"/>
      <c r="G27" s="280"/>
      <c r="H27" s="280"/>
      <c r="I27" s="280"/>
      <c r="J27" s="280"/>
      <c r="K27" s="280"/>
      <c r="L27" s="281"/>
      <c r="M27" s="36">
        <f>M26*0.141</f>
        <v>0</v>
      </c>
      <c r="N27" s="7"/>
      <c r="O27" s="7"/>
      <c r="P27" s="6"/>
      <c r="Q27" s="2"/>
    </row>
    <row r="28" spans="1:17" ht="15" customHeight="1" x14ac:dyDescent="0.3">
      <c r="A28" s="2"/>
      <c r="B28" s="20"/>
      <c r="C28" s="195" t="s">
        <v>94</v>
      </c>
      <c r="D28" s="275" t="s">
        <v>128</v>
      </c>
      <c r="E28" s="275"/>
      <c r="F28" s="275"/>
      <c r="G28" s="275"/>
      <c r="H28" s="275"/>
      <c r="I28" s="275"/>
      <c r="J28" s="275"/>
      <c r="K28" s="275"/>
      <c r="L28" s="276"/>
      <c r="M28" s="77">
        <f>'Grunnlag (FYLL OG SKRIV UT) (p)'!E96-'Grunnlag (FYLL OG SKRIV UT) (p)'!E97</f>
        <v>0</v>
      </c>
      <c r="N28" s="78" t="s">
        <v>129</v>
      </c>
      <c r="O28" s="7"/>
      <c r="P28" s="6"/>
      <c r="Q28" s="2"/>
    </row>
    <row r="29" spans="1:17" ht="49.5" customHeight="1" x14ac:dyDescent="0.3">
      <c r="A29" s="2"/>
      <c r="B29" s="20"/>
      <c r="C29" s="194" t="s">
        <v>44</v>
      </c>
      <c r="D29" s="271" t="s">
        <v>130</v>
      </c>
      <c r="E29" s="272"/>
      <c r="F29" s="272"/>
      <c r="G29" s="272"/>
      <c r="H29" s="272"/>
      <c r="I29" s="272"/>
      <c r="J29" s="272"/>
      <c r="K29" s="272"/>
      <c r="L29" s="273"/>
      <c r="M29" s="29">
        <f>SUM(M26:M28)</f>
        <v>0</v>
      </c>
      <c r="N29" s="7"/>
      <c r="O29" s="7"/>
      <c r="P29" s="6"/>
      <c r="Q29" s="2"/>
    </row>
    <row r="30" spans="1:17" ht="18.75" customHeight="1" x14ac:dyDescent="0.3">
      <c r="A30" s="2"/>
      <c r="B30" s="20"/>
      <c r="C30" s="195" t="s">
        <v>102</v>
      </c>
      <c r="D30" s="280" t="s">
        <v>131</v>
      </c>
      <c r="E30" s="280"/>
      <c r="F30" s="280"/>
      <c r="G30" s="280"/>
      <c r="H30" s="280"/>
      <c r="I30" s="280"/>
      <c r="J30" s="280"/>
      <c r="K30" s="280"/>
      <c r="L30" s="281"/>
      <c r="M30" s="36">
        <f>'Beregningsgr.l (SKRIV UT) (p)'!H58</f>
        <v>0</v>
      </c>
      <c r="N30" s="7"/>
      <c r="O30" s="7"/>
      <c r="P30" s="6"/>
      <c r="Q30" s="2"/>
    </row>
    <row r="31" spans="1:17" ht="18.75" customHeight="1" x14ac:dyDescent="0.3">
      <c r="A31" s="2"/>
      <c r="B31" s="20"/>
      <c r="C31" s="196" t="s">
        <v>105</v>
      </c>
      <c r="D31" s="280" t="s">
        <v>132</v>
      </c>
      <c r="E31" s="280"/>
      <c r="F31" s="280"/>
      <c r="G31" s="280"/>
      <c r="H31" s="280"/>
      <c r="I31" s="280"/>
      <c r="J31" s="280"/>
      <c r="K31" s="280"/>
      <c r="L31" s="281"/>
      <c r="M31" s="35">
        <f>'Beregningsgr.l (SKRIV UT) (p)'!H62</f>
        <v>0</v>
      </c>
      <c r="N31" s="7"/>
      <c r="O31" s="7"/>
      <c r="P31" s="6"/>
      <c r="Q31" s="2"/>
    </row>
    <row r="32" spans="1:17" ht="24" customHeight="1" x14ac:dyDescent="0.3">
      <c r="A32" s="2"/>
      <c r="B32" s="20"/>
      <c r="C32" s="197" t="s">
        <v>100</v>
      </c>
      <c r="D32" s="272" t="s">
        <v>133</v>
      </c>
      <c r="E32" s="272"/>
      <c r="F32" s="272"/>
      <c r="G32" s="272"/>
      <c r="H32" s="272"/>
      <c r="I32" s="272"/>
      <c r="J32" s="272"/>
      <c r="K32" s="272"/>
      <c r="L32" s="273"/>
      <c r="M32" s="38">
        <f>M30+M31</f>
        <v>0</v>
      </c>
      <c r="N32" s="7"/>
      <c r="O32" s="7"/>
      <c r="P32" s="6"/>
      <c r="Q32" s="2"/>
    </row>
    <row r="33" spans="1:17" ht="16.5" customHeight="1" x14ac:dyDescent="0.3">
      <c r="A33" s="2"/>
      <c r="B33" s="20"/>
      <c r="C33" s="277" t="s">
        <v>134</v>
      </c>
      <c r="D33" s="278"/>
      <c r="E33" s="278"/>
      <c r="F33" s="278"/>
      <c r="G33" s="278"/>
      <c r="H33" s="278"/>
      <c r="I33" s="278"/>
      <c r="J33" s="278"/>
      <c r="K33" s="278"/>
      <c r="L33" s="279"/>
      <c r="M33" s="37">
        <f>M29+M32</f>
        <v>0</v>
      </c>
      <c r="N33" s="7"/>
      <c r="O33" s="7"/>
      <c r="P33" s="6"/>
      <c r="Q33" s="2"/>
    </row>
    <row r="34" spans="1:17" ht="33.75" customHeight="1" x14ac:dyDescent="0.3">
      <c r="A34" s="2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"/>
      <c r="Q34" s="2"/>
    </row>
    <row r="35" spans="1:17" ht="18.75" customHeight="1" x14ac:dyDescent="0.3">
      <c r="A35" s="2"/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7"/>
      <c r="P35" s="6"/>
      <c r="Q35" s="2"/>
    </row>
    <row r="36" spans="1:17" ht="54" customHeight="1" x14ac:dyDescent="0.3">
      <c r="A36" s="2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7"/>
      <c r="P36" s="6"/>
      <c r="Q36" s="2"/>
    </row>
    <row r="37" spans="1:17" ht="18.75" customHeight="1" x14ac:dyDescent="0.3">
      <c r="A37" s="2"/>
      <c r="B37" s="2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7"/>
      <c r="P37" s="6"/>
      <c r="Q37" s="2"/>
    </row>
    <row r="38" spans="1:17" ht="18.75" customHeight="1" x14ac:dyDescent="0.3">
      <c r="A38" s="2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7"/>
      <c r="P38" s="6"/>
      <c r="Q38" s="2"/>
    </row>
    <row r="39" spans="1:17" ht="18.75" customHeight="1" x14ac:dyDescent="0.3">
      <c r="A39" s="2"/>
      <c r="B39" s="20"/>
      <c r="C39" s="1"/>
      <c r="D39" s="1"/>
      <c r="E39" s="1"/>
      <c r="G39" s="1"/>
      <c r="H39" s="1"/>
      <c r="I39" s="1"/>
      <c r="J39" s="1"/>
      <c r="K39" s="1"/>
      <c r="L39" s="1"/>
      <c r="M39" s="1"/>
      <c r="N39" s="7"/>
      <c r="O39" s="7"/>
      <c r="P39" s="6"/>
      <c r="Q39" s="2"/>
    </row>
    <row r="40" spans="1:17" ht="24" customHeight="1" x14ac:dyDescent="0.3">
      <c r="A40" s="2"/>
      <c r="B40" s="20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2"/>
    </row>
    <row r="41" spans="1:17" ht="15.75" customHeight="1" x14ac:dyDescent="0.3">
      <c r="A41" s="2"/>
      <c r="B41" s="20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"/>
      <c r="Q41" s="2"/>
    </row>
    <row r="42" spans="1:17" ht="23.25" customHeight="1" x14ac:dyDescent="0.3">
      <c r="A42" s="2"/>
      <c r="B42" s="20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/>
      <c r="Q42" s="2"/>
    </row>
    <row r="43" spans="1:17" ht="15.75" customHeight="1" x14ac:dyDescent="0.3">
      <c r="A43" s="2"/>
      <c r="B43" s="20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"/>
      <c r="Q43" s="2"/>
    </row>
    <row r="44" spans="1:17" ht="15.75" customHeight="1" x14ac:dyDescent="0.3">
      <c r="A44" s="2"/>
      <c r="B44" s="20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"/>
      <c r="Q44" s="2"/>
    </row>
    <row r="45" spans="1:17" ht="15.75" customHeight="1" x14ac:dyDescent="0.3">
      <c r="A45" s="2"/>
      <c r="B45" s="20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"/>
      <c r="Q45" s="2"/>
    </row>
    <row r="46" spans="1:17" ht="15.75" customHeight="1" x14ac:dyDescent="0.3">
      <c r="A46" s="2"/>
      <c r="B46" s="20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"/>
      <c r="Q46" s="2"/>
    </row>
    <row r="47" spans="1:17" ht="15.75" customHeight="1" x14ac:dyDescent="0.3">
      <c r="A47" s="2"/>
      <c r="B47" s="20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6"/>
      <c r="Q47" s="2"/>
    </row>
    <row r="48" spans="1:17" ht="15.75" customHeight="1" x14ac:dyDescent="0.3">
      <c r="A48" s="2"/>
      <c r="B48" s="2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2"/>
    </row>
    <row r="49" spans="1:17" ht="18.75" customHeight="1" thickBot="1" x14ac:dyDescent="0.35">
      <c r="A49" s="2"/>
      <c r="B49" s="2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2"/>
    </row>
    <row r="50" spans="1:17" ht="18.75" customHeight="1" thickTop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customHeight="1" x14ac:dyDescent="0.3"/>
    <row r="52" spans="1:17" ht="18.75" customHeight="1" x14ac:dyDescent="0.3"/>
    <row r="53" spans="1:17" ht="25.05" customHeight="1" x14ac:dyDescent="0.3"/>
    <row r="54" spans="1:17" ht="25.05" customHeight="1" x14ac:dyDescent="0.3"/>
  </sheetData>
  <sheetProtection selectLockedCells="1"/>
  <mergeCells count="13">
    <mergeCell ref="D2:L2"/>
    <mergeCell ref="D29:L29"/>
    <mergeCell ref="K17:L17"/>
    <mergeCell ref="D28:L28"/>
    <mergeCell ref="C33:L33"/>
    <mergeCell ref="D23:L23"/>
    <mergeCell ref="D31:L31"/>
    <mergeCell ref="D32:L32"/>
    <mergeCell ref="D25:L25"/>
    <mergeCell ref="D24:L24"/>
    <mergeCell ref="D27:L27"/>
    <mergeCell ref="D30:L30"/>
    <mergeCell ref="C26:L26"/>
  </mergeCells>
  <phoneticPr fontId="21" type="noConversion"/>
  <printOptions horizontalCentered="1"/>
  <pageMargins left="0.27559055118110237" right="0.23622047244094491" top="0.6692913385826772" bottom="0.27559055118110237" header="0.27559055118110237" footer="0.27559055118110237"/>
  <pageSetup paperSize="9" scale="82" orientation="portrait" r:id="rId1"/>
  <headerFooter alignWithMargins="0">
    <oddHeader>&amp;RRefusjonskrav, skrives ut og sendes UiA</oddHeader>
    <oddFooter>&amp;R&amp;P av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indexed="13"/>
    <pageSetUpPr fitToPage="1"/>
  </sheetPr>
  <dimension ref="A1:L68"/>
  <sheetViews>
    <sheetView zoomScale="67" workbookViewId="0">
      <selection activeCell="B2" sqref="B2"/>
    </sheetView>
  </sheetViews>
  <sheetFormatPr baseColWidth="10" defaultColWidth="9.109375" defaultRowHeight="16.8" x14ac:dyDescent="0.3"/>
  <cols>
    <col min="1" max="1" width="3.77734375" style="3" customWidth="1"/>
    <col min="2" max="2" width="6.6640625" style="18" customWidth="1"/>
    <col min="3" max="3" width="42.109375" style="3" customWidth="1"/>
    <col min="4" max="4" width="22.6640625" style="18" customWidth="1"/>
    <col min="5" max="5" width="19.109375" style="18" customWidth="1"/>
    <col min="6" max="6" width="21.44140625" style="18" customWidth="1"/>
    <col min="7" max="7" width="17.6640625" style="18" customWidth="1"/>
    <col min="8" max="8" width="18" style="18" customWidth="1"/>
    <col min="9" max="9" width="15.44140625" style="18" customWidth="1"/>
    <col min="10" max="10" width="13" style="18" customWidth="1"/>
    <col min="11" max="11" width="19.6640625" style="18" customWidth="1"/>
    <col min="12" max="16384" width="9.109375" style="3"/>
  </cols>
  <sheetData>
    <row r="1" spans="1:12" ht="22.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 thickBot="1" x14ac:dyDescent="0.45">
      <c r="A2" s="2"/>
      <c r="B2" s="2"/>
      <c r="C2" s="289" t="s">
        <v>109</v>
      </c>
      <c r="D2" s="290"/>
      <c r="E2" s="2"/>
      <c r="F2" s="2"/>
      <c r="G2" s="2"/>
      <c r="H2" s="2"/>
      <c r="I2" s="2"/>
      <c r="J2" s="2"/>
      <c r="K2" s="2"/>
      <c r="L2" s="2"/>
    </row>
    <row r="3" spans="1:12" ht="22.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6" customHeight="1" thickTop="1" thickBot="1" x14ac:dyDescent="0.35">
      <c r="A4" s="2"/>
      <c r="B4" s="299" t="s">
        <v>135</v>
      </c>
      <c r="C4" s="300"/>
      <c r="D4" s="300"/>
      <c r="E4" s="300"/>
      <c r="F4" s="300"/>
      <c r="G4" s="300"/>
      <c r="H4" s="300"/>
      <c r="I4" s="66"/>
      <c r="J4" s="67"/>
      <c r="K4" s="68"/>
      <c r="L4" s="2"/>
    </row>
    <row r="5" spans="1:12" ht="27.75" customHeight="1" thickBot="1" x14ac:dyDescent="0.35">
      <c r="A5" s="2"/>
      <c r="B5" s="100" t="s">
        <v>44</v>
      </c>
      <c r="C5" s="101" t="s">
        <v>45</v>
      </c>
      <c r="D5" s="101"/>
      <c r="E5" s="101"/>
      <c r="F5" s="101"/>
      <c r="G5" s="101"/>
      <c r="H5" s="101"/>
      <c r="I5" s="101"/>
      <c r="J5" s="101"/>
      <c r="K5" s="102"/>
      <c r="L5" s="2"/>
    </row>
    <row r="6" spans="1:12" ht="24" customHeight="1" thickBot="1" x14ac:dyDescent="0.35">
      <c r="A6" s="2"/>
      <c r="B6" s="103" t="s">
        <v>46</v>
      </c>
      <c r="C6" s="104" t="s">
        <v>47</v>
      </c>
      <c r="D6" s="104"/>
      <c r="E6" s="104"/>
      <c r="F6" s="104"/>
      <c r="G6" s="104"/>
      <c r="H6" s="104"/>
      <c r="I6" s="104"/>
      <c r="J6" s="104"/>
      <c r="K6" s="105"/>
      <c r="L6" s="2"/>
    </row>
    <row r="7" spans="1:12" s="8" customFormat="1" ht="87.75" customHeight="1" thickBot="1" x14ac:dyDescent="0.35">
      <c r="A7" s="2"/>
      <c r="B7" s="106"/>
      <c r="C7" s="107" t="s">
        <v>136</v>
      </c>
      <c r="D7" s="108" t="s">
        <v>137</v>
      </c>
      <c r="E7" s="108" t="s">
        <v>138</v>
      </c>
      <c r="F7" s="108" t="s">
        <v>139</v>
      </c>
      <c r="G7" s="108" t="s">
        <v>140</v>
      </c>
      <c r="H7" s="108" t="s">
        <v>141</v>
      </c>
      <c r="I7" s="108" t="s">
        <v>142</v>
      </c>
      <c r="J7" s="108" t="s">
        <v>143</v>
      </c>
      <c r="K7" s="109" t="s">
        <v>144</v>
      </c>
      <c r="L7" s="2"/>
    </row>
    <row r="8" spans="1:12" ht="21.75" customHeight="1" x14ac:dyDescent="0.3">
      <c r="A8" s="2"/>
      <c r="B8" s="110" t="s">
        <v>54</v>
      </c>
      <c r="C8" s="233">
        <f>'Grunnlag (FYLL OG SKRIV UT) (p)'!C52</f>
        <v>0</v>
      </c>
      <c r="D8" s="111">
        <f>'Grunnlag (FYLL OG SKRIV UT) (p)'!F52</f>
        <v>0</v>
      </c>
      <c r="E8" s="231">
        <f>('Grunnlag (FYLL OG SKRIV UT) (p)'!H52/12*'Grunnlag (FYLL OG SKRIV UT) (p)'!$D$37)*'Grunnlag (FYLL OG SKRIV UT) (p)'!F52/1.12</f>
        <v>0</v>
      </c>
      <c r="F8" s="231">
        <f>'Grunnlag (FYLL OG SKRIV UT) (p)'!$D$38*'Grunnlag (FYLL OG SKRIV UT) (p)'!F52</f>
        <v>0</v>
      </c>
      <c r="G8" s="231">
        <f>IF(AND('Grunnlag (FYLL OG SKRIV UT) (p)'!E52&lt;&gt;8,'Grunnlag (FYLL OG SKRIV UT) (p)'!E52&lt;&gt;12),0,IF('Grunnlag (FYLL OG SKRIV UT) (p)'!E52=8,'Grunnlag (FYLL OG SKRIV UT) (p)'!$D$44*'Grunnlag (FYLL OG SKRIV UT) (p)'!F52,'Grunnlag (FYLL OG SKRIV UT) (p)'!$D$45*'Grunnlag (FYLL OG SKRIV UT) (p)'!F52))</f>
        <v>0</v>
      </c>
      <c r="H8" s="231">
        <f>'Grunnlag (FYLL OG SKRIV UT) (p)'!$D$39*'Grunnlag (FYLL OG SKRIV UT) (p)'!G52*'Grunnlag (FYLL OG SKRIV UT) (p)'!F52</f>
        <v>0</v>
      </c>
      <c r="I8" s="231">
        <f>(IF('Grunnlag (FYLL OG SKRIV UT) (p)'!D52&lt;60,(E8+F8+G8+H8)*'Grunnlag (FYLL OG SKRIV UT) (p)'!$D$47,(E8+F8+G8+H8)*'Grunnlag (FYLL OG SKRIV UT) (p)'!$D$46))</f>
        <v>0</v>
      </c>
      <c r="J8" s="231">
        <f>'Grunnlag (FYLL OG SKRIV UT) (p)'!$D$31</f>
        <v>7</v>
      </c>
      <c r="K8" s="193">
        <f>(E8+F8+G8+H8+I8)*J8</f>
        <v>0</v>
      </c>
      <c r="L8" s="2"/>
    </row>
    <row r="9" spans="1:12" ht="21.75" customHeight="1" x14ac:dyDescent="0.3">
      <c r="A9" s="2"/>
      <c r="B9" s="110" t="s">
        <v>145</v>
      </c>
      <c r="C9" s="235">
        <f>'Grunnlag (FYLL OG SKRIV UT) (p)'!C53</f>
        <v>0</v>
      </c>
      <c r="D9" s="111">
        <f>'Grunnlag (FYLL OG SKRIV UT) (p)'!F53</f>
        <v>0</v>
      </c>
      <c r="E9" s="231">
        <f>('Grunnlag (FYLL OG SKRIV UT) (p)'!H53/12*'Grunnlag (FYLL OG SKRIV UT) (p)'!$D$37)*'Grunnlag (FYLL OG SKRIV UT) (p)'!F53/1.12</f>
        <v>0</v>
      </c>
      <c r="F9" s="231">
        <f>'Grunnlag (FYLL OG SKRIV UT) (p)'!$D$38*'Grunnlag (FYLL OG SKRIV UT) (p)'!F53</f>
        <v>0</v>
      </c>
      <c r="G9" s="231">
        <f>IF(AND('Grunnlag (FYLL OG SKRIV UT) (p)'!E53&lt;&gt;8,'Grunnlag (FYLL OG SKRIV UT) (p)'!E53&lt;&gt;12),0,IF('Grunnlag (FYLL OG SKRIV UT) (p)'!E53=8,'Grunnlag (FYLL OG SKRIV UT) (p)'!$D$44*'Grunnlag (FYLL OG SKRIV UT) (p)'!F53,'Grunnlag (FYLL OG SKRIV UT) (p)'!$D$45*'Grunnlag (FYLL OG SKRIV UT) (p)'!F53))</f>
        <v>0</v>
      </c>
      <c r="H9" s="112">
        <f>'Grunnlag (FYLL OG SKRIV UT) (p)'!$D$39*'Grunnlag (FYLL OG SKRIV UT) (p)'!G53*'Grunnlag (FYLL OG SKRIV UT) (p)'!F53</f>
        <v>0</v>
      </c>
      <c r="I9" s="231">
        <f>(IF('Grunnlag (FYLL OG SKRIV UT) (p)'!D53&lt;60,(E9+F9+G9+H9)*'Grunnlag (FYLL OG SKRIV UT) (p)'!$D$47,(E9+F9+G9+H9)*'Grunnlag (FYLL OG SKRIV UT) (p)'!$D$46))</f>
        <v>0</v>
      </c>
      <c r="J9" s="231">
        <f>'Grunnlag (FYLL OG SKRIV UT) (p)'!$D$31</f>
        <v>7</v>
      </c>
      <c r="K9" s="134">
        <f t="shared" ref="K9:K18" si="0">(E9+F9+G9+H9+I9)*J9</f>
        <v>0</v>
      </c>
      <c r="L9" s="2"/>
    </row>
    <row r="10" spans="1:12" ht="21.75" customHeight="1" x14ac:dyDescent="0.3">
      <c r="A10" s="2"/>
      <c r="B10" s="110" t="s">
        <v>57</v>
      </c>
      <c r="C10" s="235">
        <f>'Grunnlag (FYLL OG SKRIV UT) (p)'!C54</f>
        <v>0</v>
      </c>
      <c r="D10" s="111">
        <f>'Grunnlag (FYLL OG SKRIV UT) (p)'!F54</f>
        <v>0</v>
      </c>
      <c r="E10" s="231">
        <f>('Grunnlag (FYLL OG SKRIV UT) (p)'!H54/12*'Grunnlag (FYLL OG SKRIV UT) (p)'!$D$37)*'Grunnlag (FYLL OG SKRIV UT) (p)'!F54/1.12</f>
        <v>0</v>
      </c>
      <c r="F10" s="231">
        <f>'Grunnlag (FYLL OG SKRIV UT) (p)'!$D$38*'Grunnlag (FYLL OG SKRIV UT) (p)'!F54</f>
        <v>0</v>
      </c>
      <c r="G10" s="231">
        <f>IF(AND('Grunnlag (FYLL OG SKRIV UT) (p)'!E54&lt;&gt;8,'Grunnlag (FYLL OG SKRIV UT) (p)'!E54&lt;&gt;12),0,IF('Grunnlag (FYLL OG SKRIV UT) (p)'!E54=8,'Grunnlag (FYLL OG SKRIV UT) (p)'!$D$44*'Grunnlag (FYLL OG SKRIV UT) (p)'!F54,'Grunnlag (FYLL OG SKRIV UT) (p)'!$D$45*'Grunnlag (FYLL OG SKRIV UT) (p)'!F54))</f>
        <v>0</v>
      </c>
      <c r="H10" s="112">
        <f>'Grunnlag (FYLL OG SKRIV UT) (p)'!$D$39*'Grunnlag (FYLL OG SKRIV UT) (p)'!G54*'Grunnlag (FYLL OG SKRIV UT) (p)'!F54</f>
        <v>0</v>
      </c>
      <c r="I10" s="231">
        <f>(IF('Grunnlag (FYLL OG SKRIV UT) (p)'!D54&lt;60,(E10+F10+G10+H10)*'Grunnlag (FYLL OG SKRIV UT) (p)'!$D$47,(E10+F10+G10+H10)*'Grunnlag (FYLL OG SKRIV UT) (p)'!$D$46))</f>
        <v>0</v>
      </c>
      <c r="J10" s="231">
        <f>'Grunnlag (FYLL OG SKRIV UT) (p)'!$D$31</f>
        <v>7</v>
      </c>
      <c r="K10" s="134">
        <f t="shared" si="0"/>
        <v>0</v>
      </c>
      <c r="L10" s="2"/>
    </row>
    <row r="11" spans="1:12" ht="21.75" customHeight="1" x14ac:dyDescent="0.3">
      <c r="A11" s="2"/>
      <c r="B11" s="110" t="s">
        <v>60</v>
      </c>
      <c r="C11" s="235">
        <f>'Grunnlag (FYLL OG SKRIV UT) (p)'!C55</f>
        <v>0</v>
      </c>
      <c r="D11" s="111">
        <f>'Grunnlag (FYLL OG SKRIV UT) (p)'!F55</f>
        <v>0</v>
      </c>
      <c r="E11" s="231">
        <f>('Grunnlag (FYLL OG SKRIV UT) (p)'!H55/12*'Grunnlag (FYLL OG SKRIV UT) (p)'!$D$37)*'Grunnlag (FYLL OG SKRIV UT) (p)'!F55/1.12</f>
        <v>0</v>
      </c>
      <c r="F11" s="231">
        <f>'Grunnlag (FYLL OG SKRIV UT) (p)'!$D$38*'Grunnlag (FYLL OG SKRIV UT) (p)'!F55</f>
        <v>0</v>
      </c>
      <c r="G11" s="231">
        <f>IF(AND('Grunnlag (FYLL OG SKRIV UT) (p)'!E55&lt;&gt;8,'Grunnlag (FYLL OG SKRIV UT) (p)'!E55&lt;&gt;12),0,IF('Grunnlag (FYLL OG SKRIV UT) (p)'!E55=8,'Grunnlag (FYLL OG SKRIV UT) (p)'!$D$44*'Grunnlag (FYLL OG SKRIV UT) (p)'!F55,'Grunnlag (FYLL OG SKRIV UT) (p)'!$D$45*'Grunnlag (FYLL OG SKRIV UT) (p)'!F55))</f>
        <v>0</v>
      </c>
      <c r="H11" s="112">
        <f>'Grunnlag (FYLL OG SKRIV UT) (p)'!$D$39*'Grunnlag (FYLL OG SKRIV UT) (p)'!G55*'Grunnlag (FYLL OG SKRIV UT) (p)'!F55</f>
        <v>0</v>
      </c>
      <c r="I11" s="231">
        <f>(IF('Grunnlag (FYLL OG SKRIV UT) (p)'!D55&lt;60,(E11+F11+G11+H11)*'Grunnlag (FYLL OG SKRIV UT) (p)'!$D$47,(E11+F11+G11+H11)*'Grunnlag (FYLL OG SKRIV UT) (p)'!$D$46))</f>
        <v>0</v>
      </c>
      <c r="J11" s="231">
        <f>'Grunnlag (FYLL OG SKRIV UT) (p)'!$D$31</f>
        <v>7</v>
      </c>
      <c r="K11" s="134">
        <f t="shared" si="0"/>
        <v>0</v>
      </c>
      <c r="L11" s="2"/>
    </row>
    <row r="12" spans="1:12" ht="21.75" customHeight="1" x14ac:dyDescent="0.3">
      <c r="A12" s="2"/>
      <c r="B12" s="110" t="s">
        <v>61</v>
      </c>
      <c r="C12" s="235">
        <f>'Grunnlag (FYLL OG SKRIV UT) (p)'!C56</f>
        <v>0</v>
      </c>
      <c r="D12" s="111">
        <f>'Grunnlag (FYLL OG SKRIV UT) (p)'!F56</f>
        <v>0</v>
      </c>
      <c r="E12" s="231">
        <f>('Grunnlag (FYLL OG SKRIV UT) (p)'!H56/12*'Grunnlag (FYLL OG SKRIV UT) (p)'!$D$37)*'Grunnlag (FYLL OG SKRIV UT) (p)'!F56/1.12</f>
        <v>0</v>
      </c>
      <c r="F12" s="231">
        <f>'Grunnlag (FYLL OG SKRIV UT) (p)'!$D$38*'Grunnlag (FYLL OG SKRIV UT) (p)'!F56</f>
        <v>0</v>
      </c>
      <c r="G12" s="231">
        <f>IF(AND('Grunnlag (FYLL OG SKRIV UT) (p)'!E56&lt;&gt;8,'Grunnlag (FYLL OG SKRIV UT) (p)'!E56&lt;&gt;12),0,IF('Grunnlag (FYLL OG SKRIV UT) (p)'!E56=8,'Grunnlag (FYLL OG SKRIV UT) (p)'!$D$44*'Grunnlag (FYLL OG SKRIV UT) (p)'!F56,'Grunnlag (FYLL OG SKRIV UT) (p)'!$D$45*'Grunnlag (FYLL OG SKRIV UT) (p)'!F56))</f>
        <v>0</v>
      </c>
      <c r="H12" s="112">
        <f>'Grunnlag (FYLL OG SKRIV UT) (p)'!$D$39*'Grunnlag (FYLL OG SKRIV UT) (p)'!G56*'Grunnlag (FYLL OG SKRIV UT) (p)'!F56</f>
        <v>0</v>
      </c>
      <c r="I12" s="231">
        <f>(IF('Grunnlag (FYLL OG SKRIV UT) (p)'!D56&lt;60,(E12+F12+G12+H12)*'Grunnlag (FYLL OG SKRIV UT) (p)'!$D$47,(E12+F12+G12+H12)*'Grunnlag (FYLL OG SKRIV UT) (p)'!$D$46))</f>
        <v>0</v>
      </c>
      <c r="J12" s="231">
        <f>'Grunnlag (FYLL OG SKRIV UT) (p)'!$D$31</f>
        <v>7</v>
      </c>
      <c r="K12" s="134">
        <f t="shared" si="0"/>
        <v>0</v>
      </c>
      <c r="L12" s="2"/>
    </row>
    <row r="13" spans="1:12" ht="21.75" customHeight="1" x14ac:dyDescent="0.3">
      <c r="A13" s="2"/>
      <c r="B13" s="110" t="s">
        <v>62</v>
      </c>
      <c r="C13" s="235">
        <f>'Grunnlag (FYLL OG SKRIV UT) (p)'!C57</f>
        <v>0</v>
      </c>
      <c r="D13" s="111">
        <f>'Grunnlag (FYLL OG SKRIV UT) (p)'!F57</f>
        <v>0</v>
      </c>
      <c r="E13" s="231">
        <f>('Grunnlag (FYLL OG SKRIV UT) (p)'!H57/12*'Grunnlag (FYLL OG SKRIV UT) (p)'!$D$37)*'Grunnlag (FYLL OG SKRIV UT) (p)'!F57/1.12</f>
        <v>0</v>
      </c>
      <c r="F13" s="231">
        <f>'Grunnlag (FYLL OG SKRIV UT) (p)'!$D$38*'Grunnlag (FYLL OG SKRIV UT) (p)'!F57</f>
        <v>0</v>
      </c>
      <c r="G13" s="231">
        <f>IF(AND('Grunnlag (FYLL OG SKRIV UT) (p)'!E57&lt;&gt;8,'Grunnlag (FYLL OG SKRIV UT) (p)'!E57&lt;&gt;12),0,IF('Grunnlag (FYLL OG SKRIV UT) (p)'!E57=8,'Grunnlag (FYLL OG SKRIV UT) (p)'!$D$44*'Grunnlag (FYLL OG SKRIV UT) (p)'!F57,'Grunnlag (FYLL OG SKRIV UT) (p)'!$D$45*'Grunnlag (FYLL OG SKRIV UT) (p)'!F57))</f>
        <v>0</v>
      </c>
      <c r="H13" s="112">
        <f>'Grunnlag (FYLL OG SKRIV UT) (p)'!$D$39*'Grunnlag (FYLL OG SKRIV UT) (p)'!G57*'Grunnlag (FYLL OG SKRIV UT) (p)'!F57</f>
        <v>0</v>
      </c>
      <c r="I13" s="231">
        <f>(IF('Grunnlag (FYLL OG SKRIV UT) (p)'!D57&lt;60,(E13+F13+G13+H13)*'Grunnlag (FYLL OG SKRIV UT) (p)'!$D$47,(E13+F13+G13+H13)*'Grunnlag (FYLL OG SKRIV UT) (p)'!$D$46))</f>
        <v>0</v>
      </c>
      <c r="J13" s="231">
        <f>'Grunnlag (FYLL OG SKRIV UT) (p)'!$D$31</f>
        <v>7</v>
      </c>
      <c r="K13" s="134">
        <f t="shared" si="0"/>
        <v>0</v>
      </c>
      <c r="L13" s="2"/>
    </row>
    <row r="14" spans="1:12" ht="21.75" customHeight="1" x14ac:dyDescent="0.3">
      <c r="A14" s="2"/>
      <c r="B14" s="110" t="s">
        <v>63</v>
      </c>
      <c r="C14" s="235">
        <f>'Grunnlag (FYLL OG SKRIV UT) (p)'!C58</f>
        <v>0</v>
      </c>
      <c r="D14" s="111">
        <f>'Grunnlag (FYLL OG SKRIV UT) (p)'!F58</f>
        <v>0</v>
      </c>
      <c r="E14" s="231">
        <f>('Grunnlag (FYLL OG SKRIV UT) (p)'!H58/12*'Grunnlag (FYLL OG SKRIV UT) (p)'!$D$37)*'Grunnlag (FYLL OG SKRIV UT) (p)'!F58/1.12</f>
        <v>0</v>
      </c>
      <c r="F14" s="231">
        <f>'Grunnlag (FYLL OG SKRIV UT) (p)'!$D$38*'Grunnlag (FYLL OG SKRIV UT) (p)'!F58</f>
        <v>0</v>
      </c>
      <c r="G14" s="231">
        <f>IF(AND('Grunnlag (FYLL OG SKRIV UT) (p)'!E58&lt;&gt;8,'Grunnlag (FYLL OG SKRIV UT) (p)'!E58&lt;&gt;12),0,IF('Grunnlag (FYLL OG SKRIV UT) (p)'!E58=8,'Grunnlag (FYLL OG SKRIV UT) (p)'!$D$44*'Grunnlag (FYLL OG SKRIV UT) (p)'!F58,'Grunnlag (FYLL OG SKRIV UT) (p)'!$D$45*'Grunnlag (FYLL OG SKRIV UT) (p)'!F58))</f>
        <v>0</v>
      </c>
      <c r="H14" s="112">
        <f>'Grunnlag (FYLL OG SKRIV UT) (p)'!$D$39*'Grunnlag (FYLL OG SKRIV UT) (p)'!G58*'Grunnlag (FYLL OG SKRIV UT) (p)'!F58</f>
        <v>0</v>
      </c>
      <c r="I14" s="231">
        <f>(IF('Grunnlag (FYLL OG SKRIV UT) (p)'!D58&lt;60,(E14+F14+G14+H14)*'Grunnlag (FYLL OG SKRIV UT) (p)'!$D$47,(E14+F14+G14+H14)*'Grunnlag (FYLL OG SKRIV UT) (p)'!$D$46))</f>
        <v>0</v>
      </c>
      <c r="J14" s="231">
        <f>'Grunnlag (FYLL OG SKRIV UT) (p)'!$D$31</f>
        <v>7</v>
      </c>
      <c r="K14" s="134">
        <f t="shared" si="0"/>
        <v>0</v>
      </c>
      <c r="L14" s="2"/>
    </row>
    <row r="15" spans="1:12" ht="21.75" customHeight="1" x14ac:dyDescent="0.3">
      <c r="A15" s="2"/>
      <c r="B15" s="110" t="s">
        <v>64</v>
      </c>
      <c r="C15" s="235">
        <f>'Grunnlag (FYLL OG SKRIV UT) (p)'!C59</f>
        <v>0</v>
      </c>
      <c r="D15" s="111">
        <f>'Grunnlag (FYLL OG SKRIV UT) (p)'!F59</f>
        <v>0</v>
      </c>
      <c r="E15" s="231">
        <f>('Grunnlag (FYLL OG SKRIV UT) (p)'!H59/12*'Grunnlag (FYLL OG SKRIV UT) (p)'!$D$37)*'Grunnlag (FYLL OG SKRIV UT) (p)'!F59/1.12</f>
        <v>0</v>
      </c>
      <c r="F15" s="231">
        <f>'Grunnlag (FYLL OG SKRIV UT) (p)'!$D$38*'Grunnlag (FYLL OG SKRIV UT) (p)'!F59</f>
        <v>0</v>
      </c>
      <c r="G15" s="231">
        <f>IF(AND('Grunnlag (FYLL OG SKRIV UT) (p)'!E59&lt;&gt;8,'Grunnlag (FYLL OG SKRIV UT) (p)'!E59&lt;&gt;12),0,IF('Grunnlag (FYLL OG SKRIV UT) (p)'!E59=8,'Grunnlag (FYLL OG SKRIV UT) (p)'!$D$44*'Grunnlag (FYLL OG SKRIV UT) (p)'!F59,'Grunnlag (FYLL OG SKRIV UT) (p)'!$D$45*'Grunnlag (FYLL OG SKRIV UT) (p)'!F59))</f>
        <v>0</v>
      </c>
      <c r="H15" s="112">
        <f>'Grunnlag (FYLL OG SKRIV UT) (p)'!$D$39*'Grunnlag (FYLL OG SKRIV UT) (p)'!G59*'Grunnlag (FYLL OG SKRIV UT) (p)'!F59</f>
        <v>0</v>
      </c>
      <c r="I15" s="231">
        <f>(IF('Grunnlag (FYLL OG SKRIV UT) (p)'!D59&lt;60,(E15+F15+G15+H15)*'Grunnlag (FYLL OG SKRIV UT) (p)'!$D$47,(E15+F15+G15+H15)*'Grunnlag (FYLL OG SKRIV UT) (p)'!$D$46))</f>
        <v>0</v>
      </c>
      <c r="J15" s="231">
        <f>'Grunnlag (FYLL OG SKRIV UT) (p)'!$D$31</f>
        <v>7</v>
      </c>
      <c r="K15" s="134">
        <f t="shared" si="0"/>
        <v>0</v>
      </c>
      <c r="L15" s="2"/>
    </row>
    <row r="16" spans="1:12" ht="21.75" customHeight="1" x14ac:dyDescent="0.3">
      <c r="A16" s="2"/>
      <c r="B16" s="110" t="s">
        <v>65</v>
      </c>
      <c r="C16" s="235">
        <f>'Grunnlag (FYLL OG SKRIV UT) (p)'!C60</f>
        <v>0</v>
      </c>
      <c r="D16" s="111">
        <f>'Grunnlag (FYLL OG SKRIV UT) (p)'!F60</f>
        <v>0</v>
      </c>
      <c r="E16" s="231">
        <f>('Grunnlag (FYLL OG SKRIV UT) (p)'!H60/12*'Grunnlag (FYLL OG SKRIV UT) (p)'!$D$37)*'Grunnlag (FYLL OG SKRIV UT) (p)'!F60/1.12</f>
        <v>0</v>
      </c>
      <c r="F16" s="231">
        <f>'Grunnlag (FYLL OG SKRIV UT) (p)'!$D$38*'Grunnlag (FYLL OG SKRIV UT) (p)'!F60</f>
        <v>0</v>
      </c>
      <c r="G16" s="231">
        <f>IF(AND('Grunnlag (FYLL OG SKRIV UT) (p)'!E60&lt;&gt;8,'Grunnlag (FYLL OG SKRIV UT) (p)'!E60&lt;&gt;12),0,IF('Grunnlag (FYLL OG SKRIV UT) (p)'!E60=8,'Grunnlag (FYLL OG SKRIV UT) (p)'!$D$44*'Grunnlag (FYLL OG SKRIV UT) (p)'!F60,'Grunnlag (FYLL OG SKRIV UT) (p)'!$D$45*'Grunnlag (FYLL OG SKRIV UT) (p)'!F60))</f>
        <v>0</v>
      </c>
      <c r="H16" s="112">
        <f>'Grunnlag (FYLL OG SKRIV UT) (p)'!$D$39*'Grunnlag (FYLL OG SKRIV UT) (p)'!G60*'Grunnlag (FYLL OG SKRIV UT) (p)'!F60</f>
        <v>0</v>
      </c>
      <c r="I16" s="231">
        <f>(IF('Grunnlag (FYLL OG SKRIV UT) (p)'!D60&lt;60,(E16+F16+G16+H16)*'Grunnlag (FYLL OG SKRIV UT) (p)'!$D$47,(E16+F16+G16+H16)*'Grunnlag (FYLL OG SKRIV UT) (p)'!$D$46))</f>
        <v>0</v>
      </c>
      <c r="J16" s="231">
        <f>'Grunnlag (FYLL OG SKRIV UT) (p)'!$D$31</f>
        <v>7</v>
      </c>
      <c r="K16" s="134">
        <f t="shared" si="0"/>
        <v>0</v>
      </c>
      <c r="L16" s="2"/>
    </row>
    <row r="17" spans="1:12" ht="21.75" customHeight="1" x14ac:dyDescent="0.3">
      <c r="A17" s="2"/>
      <c r="B17" s="110" t="s">
        <v>66</v>
      </c>
      <c r="C17" s="235">
        <f>'Grunnlag (FYLL OG SKRIV UT) (p)'!C61</f>
        <v>0</v>
      </c>
      <c r="D17" s="111">
        <f>'Grunnlag (FYLL OG SKRIV UT) (p)'!F61</f>
        <v>0</v>
      </c>
      <c r="E17" s="231">
        <f>('Grunnlag (FYLL OG SKRIV UT) (p)'!H61/12*'Grunnlag (FYLL OG SKRIV UT) (p)'!$D$37)*'Grunnlag (FYLL OG SKRIV UT) (p)'!F61/1.12</f>
        <v>0</v>
      </c>
      <c r="F17" s="231">
        <f>'Grunnlag (FYLL OG SKRIV UT) (p)'!$D$38*'Grunnlag (FYLL OG SKRIV UT) (p)'!F61</f>
        <v>0</v>
      </c>
      <c r="G17" s="231">
        <f>IF(AND('Grunnlag (FYLL OG SKRIV UT) (p)'!E61&lt;&gt;8,'Grunnlag (FYLL OG SKRIV UT) (p)'!E61&lt;&gt;12),0,IF('Grunnlag (FYLL OG SKRIV UT) (p)'!E61=8,'Grunnlag (FYLL OG SKRIV UT) (p)'!$D$44*'Grunnlag (FYLL OG SKRIV UT) (p)'!F61,'Grunnlag (FYLL OG SKRIV UT) (p)'!$D$45*'Grunnlag (FYLL OG SKRIV UT) (p)'!F61))</f>
        <v>0</v>
      </c>
      <c r="H17" s="112">
        <f>'Grunnlag (FYLL OG SKRIV UT) (p)'!$D$39*'Grunnlag (FYLL OG SKRIV UT) (p)'!G61*'Grunnlag (FYLL OG SKRIV UT) (p)'!F61</f>
        <v>0</v>
      </c>
      <c r="I17" s="231">
        <f>(IF('Grunnlag (FYLL OG SKRIV UT) (p)'!D61&lt;60,(E17+F17+G17+H17)*'Grunnlag (FYLL OG SKRIV UT) (p)'!$D$47,(E17+F17+G17+H17)*'Grunnlag (FYLL OG SKRIV UT) (p)'!$D$46))</f>
        <v>0</v>
      </c>
      <c r="J17" s="231">
        <f>'Grunnlag (FYLL OG SKRIV UT) (p)'!$D$31</f>
        <v>7</v>
      </c>
      <c r="K17" s="134">
        <f t="shared" si="0"/>
        <v>0</v>
      </c>
      <c r="L17" s="2"/>
    </row>
    <row r="18" spans="1:12" ht="21.75" customHeight="1" x14ac:dyDescent="0.3">
      <c r="A18" s="2"/>
      <c r="B18" s="110" t="s">
        <v>68</v>
      </c>
      <c r="C18" s="235">
        <f>'Grunnlag (FYLL OG SKRIV UT) (p)'!C62</f>
        <v>0</v>
      </c>
      <c r="D18" s="111">
        <f>'Grunnlag (FYLL OG SKRIV UT) (p)'!F62</f>
        <v>0</v>
      </c>
      <c r="E18" s="231">
        <f>('Grunnlag (FYLL OG SKRIV UT) (p)'!H62/12*'Grunnlag (FYLL OG SKRIV UT) (p)'!$D$37)*'Grunnlag (FYLL OG SKRIV UT) (p)'!F62/1.12</f>
        <v>0</v>
      </c>
      <c r="F18" s="231">
        <f>'Grunnlag (FYLL OG SKRIV UT) (p)'!$D$38*'Grunnlag (FYLL OG SKRIV UT) (p)'!F62</f>
        <v>0</v>
      </c>
      <c r="G18" s="231">
        <f>IF(AND('Grunnlag (FYLL OG SKRIV UT) (p)'!E62&lt;&gt;8,'Grunnlag (FYLL OG SKRIV UT) (p)'!E62&lt;&gt;12),0,IF('Grunnlag (FYLL OG SKRIV UT) (p)'!E62=8,'Grunnlag (FYLL OG SKRIV UT) (p)'!$D$44*'Grunnlag (FYLL OG SKRIV UT) (p)'!F62,'Grunnlag (FYLL OG SKRIV UT) (p)'!$D$45*'Grunnlag (FYLL OG SKRIV UT) (p)'!F62))</f>
        <v>0</v>
      </c>
      <c r="H18" s="112">
        <f>'Grunnlag (FYLL OG SKRIV UT) (p)'!$D$39*'Grunnlag (FYLL OG SKRIV UT) (p)'!G62*'Grunnlag (FYLL OG SKRIV UT) (p)'!F62</f>
        <v>0</v>
      </c>
      <c r="I18" s="231">
        <f>(IF('Grunnlag (FYLL OG SKRIV UT) (p)'!D62&lt;60,(E18+F18+G18+H18)*'Grunnlag (FYLL OG SKRIV UT) (p)'!$D$47,(E18+F18+G18+H18)*'Grunnlag (FYLL OG SKRIV UT) (p)'!$D$46))</f>
        <v>0</v>
      </c>
      <c r="J18" s="231">
        <f>'Grunnlag (FYLL OG SKRIV UT) (p)'!$D$31</f>
        <v>7</v>
      </c>
      <c r="K18" s="134">
        <f t="shared" si="0"/>
        <v>0</v>
      </c>
      <c r="L18" s="2"/>
    </row>
    <row r="19" spans="1:12" ht="21.75" customHeight="1" x14ac:dyDescent="0.3">
      <c r="A19" s="2"/>
      <c r="B19" s="110" t="s">
        <v>70</v>
      </c>
      <c r="C19" s="235">
        <f>'Grunnlag (FYLL OG SKRIV UT) (p)'!C63</f>
        <v>0</v>
      </c>
      <c r="D19" s="111">
        <f>'Grunnlag (FYLL OG SKRIV UT) (p)'!F63</f>
        <v>0</v>
      </c>
      <c r="E19" s="231">
        <f>('Grunnlag (FYLL OG SKRIV UT) (p)'!H63/12*'Grunnlag (FYLL OG SKRIV UT) (p)'!$D$37)*'Grunnlag (FYLL OG SKRIV UT) (p)'!F63/1.12</f>
        <v>0</v>
      </c>
      <c r="F19" s="231">
        <f>'Grunnlag (FYLL OG SKRIV UT) (p)'!$D$38*'Grunnlag (FYLL OG SKRIV UT) (p)'!F63</f>
        <v>0</v>
      </c>
      <c r="G19" s="231">
        <f>IF(AND('Grunnlag (FYLL OG SKRIV UT) (p)'!E63&lt;&gt;8,'Grunnlag (FYLL OG SKRIV UT) (p)'!E63&lt;&gt;12),0,IF('Grunnlag (FYLL OG SKRIV UT) (p)'!E63=8,'Grunnlag (FYLL OG SKRIV UT) (p)'!$D$44*'Grunnlag (FYLL OG SKRIV UT) (p)'!F63,'Grunnlag (FYLL OG SKRIV UT) (p)'!$D$45*'Grunnlag (FYLL OG SKRIV UT) (p)'!F63))</f>
        <v>0</v>
      </c>
      <c r="H19" s="112">
        <f>'Grunnlag (FYLL OG SKRIV UT) (p)'!$D$39*'Grunnlag (FYLL OG SKRIV UT) (p)'!G63*'Grunnlag (FYLL OG SKRIV UT) (p)'!F63</f>
        <v>0</v>
      </c>
      <c r="I19" s="231">
        <f>(IF('Grunnlag (FYLL OG SKRIV UT) (p)'!D63&lt;60,(E19+F19+G19+H19)*'Grunnlag (FYLL OG SKRIV UT) (p)'!$D$47,(E19+F19+G19+H19)*'Grunnlag (FYLL OG SKRIV UT) (p)'!$D$46))</f>
        <v>0</v>
      </c>
      <c r="J19" s="231">
        <f>'Grunnlag (FYLL OG SKRIV UT) (p)'!$D$31</f>
        <v>7</v>
      </c>
      <c r="K19" s="134">
        <f t="shared" ref="K19:K27" si="1">(E19+F19+G19+H19+I19)*J19</f>
        <v>0</v>
      </c>
      <c r="L19" s="2"/>
    </row>
    <row r="20" spans="1:12" ht="21.75" customHeight="1" x14ac:dyDescent="0.3">
      <c r="A20" s="2"/>
      <c r="B20" s="110" t="s">
        <v>71</v>
      </c>
      <c r="C20" s="235">
        <f>'Grunnlag (FYLL OG SKRIV UT) (p)'!C64</f>
        <v>0</v>
      </c>
      <c r="D20" s="111">
        <f>'Grunnlag (FYLL OG SKRIV UT) (p)'!F64</f>
        <v>0</v>
      </c>
      <c r="E20" s="231">
        <f>('Grunnlag (FYLL OG SKRIV UT) (p)'!H64/12*'Grunnlag (FYLL OG SKRIV UT) (p)'!$D$37)*'Grunnlag (FYLL OG SKRIV UT) (p)'!F64/1.12</f>
        <v>0</v>
      </c>
      <c r="F20" s="231">
        <f>'Grunnlag (FYLL OG SKRIV UT) (p)'!$D$38*'Grunnlag (FYLL OG SKRIV UT) (p)'!F64</f>
        <v>0</v>
      </c>
      <c r="G20" s="231">
        <f>IF(AND('Grunnlag (FYLL OG SKRIV UT) (p)'!E64&lt;&gt;8,'Grunnlag (FYLL OG SKRIV UT) (p)'!E64&lt;&gt;12),0,IF('Grunnlag (FYLL OG SKRIV UT) (p)'!E64=8,'Grunnlag (FYLL OG SKRIV UT) (p)'!$D$44*'Grunnlag (FYLL OG SKRIV UT) (p)'!F64,'Grunnlag (FYLL OG SKRIV UT) (p)'!$D$45*'Grunnlag (FYLL OG SKRIV UT) (p)'!F64))</f>
        <v>0</v>
      </c>
      <c r="H20" s="112">
        <f>'Grunnlag (FYLL OG SKRIV UT) (p)'!$D$39*'Grunnlag (FYLL OG SKRIV UT) (p)'!G64*'Grunnlag (FYLL OG SKRIV UT) (p)'!F64</f>
        <v>0</v>
      </c>
      <c r="I20" s="231">
        <f>(IF('Grunnlag (FYLL OG SKRIV UT) (p)'!D64&lt;60,(E20+F20+G20+H20)*'Grunnlag (FYLL OG SKRIV UT) (p)'!$D$47,(E20+F20+G20+H20)*'Grunnlag (FYLL OG SKRIV UT) (p)'!$D$46))</f>
        <v>0</v>
      </c>
      <c r="J20" s="231">
        <f>'Grunnlag (FYLL OG SKRIV UT) (p)'!$D$31</f>
        <v>7</v>
      </c>
      <c r="K20" s="134">
        <f t="shared" si="1"/>
        <v>0</v>
      </c>
      <c r="L20" s="2"/>
    </row>
    <row r="21" spans="1:12" ht="21.75" customHeight="1" x14ac:dyDescent="0.3">
      <c r="A21" s="2"/>
      <c r="B21" s="110" t="s">
        <v>72</v>
      </c>
      <c r="C21" s="235">
        <f>'Grunnlag (FYLL OG SKRIV UT) (p)'!C65</f>
        <v>0</v>
      </c>
      <c r="D21" s="111">
        <f>'Grunnlag (FYLL OG SKRIV UT) (p)'!F65</f>
        <v>0</v>
      </c>
      <c r="E21" s="231">
        <f>('Grunnlag (FYLL OG SKRIV UT) (p)'!H65/12*'Grunnlag (FYLL OG SKRIV UT) (p)'!$D$37)*'Grunnlag (FYLL OG SKRIV UT) (p)'!F65/1.12</f>
        <v>0</v>
      </c>
      <c r="F21" s="231">
        <f>'Grunnlag (FYLL OG SKRIV UT) (p)'!$D$38*'Grunnlag (FYLL OG SKRIV UT) (p)'!F65</f>
        <v>0</v>
      </c>
      <c r="G21" s="231">
        <f>IF(AND('Grunnlag (FYLL OG SKRIV UT) (p)'!E65&lt;&gt;8,'Grunnlag (FYLL OG SKRIV UT) (p)'!E65&lt;&gt;12),0,IF('Grunnlag (FYLL OG SKRIV UT) (p)'!E65=8,'Grunnlag (FYLL OG SKRIV UT) (p)'!$D$44*'Grunnlag (FYLL OG SKRIV UT) (p)'!F65,'Grunnlag (FYLL OG SKRIV UT) (p)'!$D$45*'Grunnlag (FYLL OG SKRIV UT) (p)'!F65))</f>
        <v>0</v>
      </c>
      <c r="H21" s="112">
        <f>'Grunnlag (FYLL OG SKRIV UT) (p)'!$D$39*'Grunnlag (FYLL OG SKRIV UT) (p)'!G65*'Grunnlag (FYLL OG SKRIV UT) (p)'!F65</f>
        <v>0</v>
      </c>
      <c r="I21" s="231">
        <f>(IF('Grunnlag (FYLL OG SKRIV UT) (p)'!D65&lt;60,(E21+F21+G21+H21)*'Grunnlag (FYLL OG SKRIV UT) (p)'!$D$47,(E21+F21+G21+H21)*'Grunnlag (FYLL OG SKRIV UT) (p)'!$D$46))</f>
        <v>0</v>
      </c>
      <c r="J21" s="231">
        <f>'Grunnlag (FYLL OG SKRIV UT) (p)'!$D$31</f>
        <v>7</v>
      </c>
      <c r="K21" s="134">
        <f t="shared" si="1"/>
        <v>0</v>
      </c>
      <c r="L21" s="2"/>
    </row>
    <row r="22" spans="1:12" ht="21.75" customHeight="1" x14ac:dyDescent="0.3">
      <c r="A22" s="2"/>
      <c r="B22" s="110" t="s">
        <v>73</v>
      </c>
      <c r="C22" s="235">
        <f>'Grunnlag (FYLL OG SKRIV UT) (p)'!C66</f>
        <v>0</v>
      </c>
      <c r="D22" s="111">
        <f>'Grunnlag (FYLL OG SKRIV UT) (p)'!F66</f>
        <v>0</v>
      </c>
      <c r="E22" s="231">
        <f>('Grunnlag (FYLL OG SKRIV UT) (p)'!H66/12*'Grunnlag (FYLL OG SKRIV UT) (p)'!$D$37)*'Grunnlag (FYLL OG SKRIV UT) (p)'!F66/1.12</f>
        <v>0</v>
      </c>
      <c r="F22" s="231">
        <f>'Grunnlag (FYLL OG SKRIV UT) (p)'!$D$38*'Grunnlag (FYLL OG SKRIV UT) (p)'!F66</f>
        <v>0</v>
      </c>
      <c r="G22" s="231">
        <f>IF(AND('Grunnlag (FYLL OG SKRIV UT) (p)'!E66&lt;&gt;8,'Grunnlag (FYLL OG SKRIV UT) (p)'!E66&lt;&gt;12),0,IF('Grunnlag (FYLL OG SKRIV UT) (p)'!E66=8,'Grunnlag (FYLL OG SKRIV UT) (p)'!$D$44*'Grunnlag (FYLL OG SKRIV UT) (p)'!F66,'Grunnlag (FYLL OG SKRIV UT) (p)'!$D$45*'Grunnlag (FYLL OG SKRIV UT) (p)'!F66))</f>
        <v>0</v>
      </c>
      <c r="H22" s="112">
        <f>'Grunnlag (FYLL OG SKRIV UT) (p)'!$D$39*'Grunnlag (FYLL OG SKRIV UT) (p)'!G66*'Grunnlag (FYLL OG SKRIV UT) (p)'!F66</f>
        <v>0</v>
      </c>
      <c r="I22" s="231">
        <f>(IF('Grunnlag (FYLL OG SKRIV UT) (p)'!D66&lt;60,(E22+F22+G22+H22)*'Grunnlag (FYLL OG SKRIV UT) (p)'!$D$47,(E22+F22+G22+H22)*'Grunnlag (FYLL OG SKRIV UT) (p)'!$D$46))</f>
        <v>0</v>
      </c>
      <c r="J22" s="231">
        <f>'Grunnlag (FYLL OG SKRIV UT) (p)'!$D$31</f>
        <v>7</v>
      </c>
      <c r="K22" s="134">
        <f t="shared" si="1"/>
        <v>0</v>
      </c>
      <c r="L22" s="2"/>
    </row>
    <row r="23" spans="1:12" ht="21.75" customHeight="1" x14ac:dyDescent="0.3">
      <c r="A23" s="2"/>
      <c r="B23" s="110" t="s">
        <v>74</v>
      </c>
      <c r="C23" s="235">
        <f>'Grunnlag (FYLL OG SKRIV UT) (p)'!C67</f>
        <v>0</v>
      </c>
      <c r="D23" s="111">
        <f>'Grunnlag (FYLL OG SKRIV UT) (p)'!F67</f>
        <v>0</v>
      </c>
      <c r="E23" s="231">
        <f>('Grunnlag (FYLL OG SKRIV UT) (p)'!H67/12*'Grunnlag (FYLL OG SKRIV UT) (p)'!$D$37)*'Grunnlag (FYLL OG SKRIV UT) (p)'!F67/1.12</f>
        <v>0</v>
      </c>
      <c r="F23" s="231">
        <f>'Grunnlag (FYLL OG SKRIV UT) (p)'!$D$38*'Grunnlag (FYLL OG SKRIV UT) (p)'!F67</f>
        <v>0</v>
      </c>
      <c r="G23" s="231">
        <f>IF(AND('Grunnlag (FYLL OG SKRIV UT) (p)'!E67&lt;&gt;8,'Grunnlag (FYLL OG SKRIV UT) (p)'!E67&lt;&gt;12),0,IF('Grunnlag (FYLL OG SKRIV UT) (p)'!E67=8,'Grunnlag (FYLL OG SKRIV UT) (p)'!$D$44*'Grunnlag (FYLL OG SKRIV UT) (p)'!F67,'Grunnlag (FYLL OG SKRIV UT) (p)'!$D$45*'Grunnlag (FYLL OG SKRIV UT) (p)'!F67))</f>
        <v>0</v>
      </c>
      <c r="H23" s="112">
        <f>'Grunnlag (FYLL OG SKRIV UT) (p)'!$D$39*'Grunnlag (FYLL OG SKRIV UT) (p)'!G67*'Grunnlag (FYLL OG SKRIV UT) (p)'!F67</f>
        <v>0</v>
      </c>
      <c r="I23" s="231">
        <f>(IF('Grunnlag (FYLL OG SKRIV UT) (p)'!D67&lt;60,(E23+F23+G23+H23)*'Grunnlag (FYLL OG SKRIV UT) (p)'!$D$47,(E23+F23+G23+H23)*'Grunnlag (FYLL OG SKRIV UT) (p)'!$D$46))</f>
        <v>0</v>
      </c>
      <c r="J23" s="231">
        <f>'Grunnlag (FYLL OG SKRIV UT) (p)'!$D$31</f>
        <v>7</v>
      </c>
      <c r="K23" s="134">
        <f t="shared" si="1"/>
        <v>0</v>
      </c>
      <c r="L23" s="2"/>
    </row>
    <row r="24" spans="1:12" ht="21.75" customHeight="1" x14ac:dyDescent="0.3">
      <c r="A24" s="2"/>
      <c r="B24" s="110" t="s">
        <v>75</v>
      </c>
      <c r="C24" s="235">
        <f>'Grunnlag (FYLL OG SKRIV UT) (p)'!C68</f>
        <v>0</v>
      </c>
      <c r="D24" s="111">
        <f>'Grunnlag (FYLL OG SKRIV UT) (p)'!F68</f>
        <v>0</v>
      </c>
      <c r="E24" s="231">
        <f>('Grunnlag (FYLL OG SKRIV UT) (p)'!H68/12*'Grunnlag (FYLL OG SKRIV UT) (p)'!$D$37)*'Grunnlag (FYLL OG SKRIV UT) (p)'!F68/1.12</f>
        <v>0</v>
      </c>
      <c r="F24" s="231">
        <f>'Grunnlag (FYLL OG SKRIV UT) (p)'!$D$38*'Grunnlag (FYLL OG SKRIV UT) (p)'!F68</f>
        <v>0</v>
      </c>
      <c r="G24" s="231">
        <f>IF(AND('Grunnlag (FYLL OG SKRIV UT) (p)'!E68&lt;&gt;8,'Grunnlag (FYLL OG SKRIV UT) (p)'!E68&lt;&gt;12),0,IF('Grunnlag (FYLL OG SKRIV UT) (p)'!E68=8,'Grunnlag (FYLL OG SKRIV UT) (p)'!$D$44*'Grunnlag (FYLL OG SKRIV UT) (p)'!F68,'Grunnlag (FYLL OG SKRIV UT) (p)'!$D$45*'Grunnlag (FYLL OG SKRIV UT) (p)'!F68))</f>
        <v>0</v>
      </c>
      <c r="H24" s="112">
        <f>'Grunnlag (FYLL OG SKRIV UT) (p)'!$D$39*'Grunnlag (FYLL OG SKRIV UT) (p)'!G68*'Grunnlag (FYLL OG SKRIV UT) (p)'!F68</f>
        <v>0</v>
      </c>
      <c r="I24" s="231">
        <f>(IF('Grunnlag (FYLL OG SKRIV UT) (p)'!D68&lt;60,(E24+F24+G24+H24)*'Grunnlag (FYLL OG SKRIV UT) (p)'!$D$47,(E24+F24+G24+H24)*'Grunnlag (FYLL OG SKRIV UT) (p)'!$D$46))</f>
        <v>0</v>
      </c>
      <c r="J24" s="231">
        <f>'Grunnlag (FYLL OG SKRIV UT) (p)'!$D$31</f>
        <v>7</v>
      </c>
      <c r="K24" s="134">
        <f t="shared" si="1"/>
        <v>0</v>
      </c>
      <c r="L24" s="2"/>
    </row>
    <row r="25" spans="1:12" ht="21.75" customHeight="1" x14ac:dyDescent="0.3">
      <c r="A25" s="2"/>
      <c r="B25" s="110" t="s">
        <v>76</v>
      </c>
      <c r="C25" s="235">
        <f>'Grunnlag (FYLL OG SKRIV UT) (p)'!C69</f>
        <v>0</v>
      </c>
      <c r="D25" s="111">
        <f>'Grunnlag (FYLL OG SKRIV UT) (p)'!F69</f>
        <v>0</v>
      </c>
      <c r="E25" s="231">
        <f>('Grunnlag (FYLL OG SKRIV UT) (p)'!H69/12*'Grunnlag (FYLL OG SKRIV UT) (p)'!$D$37)*'Grunnlag (FYLL OG SKRIV UT) (p)'!F69/1.12</f>
        <v>0</v>
      </c>
      <c r="F25" s="231">
        <f>'Grunnlag (FYLL OG SKRIV UT) (p)'!$D$38*'Grunnlag (FYLL OG SKRIV UT) (p)'!F69</f>
        <v>0</v>
      </c>
      <c r="G25" s="231">
        <f>IF(AND('Grunnlag (FYLL OG SKRIV UT) (p)'!E69&lt;&gt;8,'Grunnlag (FYLL OG SKRIV UT) (p)'!E69&lt;&gt;12),0,IF('Grunnlag (FYLL OG SKRIV UT) (p)'!E69=8,'Grunnlag (FYLL OG SKRIV UT) (p)'!$D$44*'Grunnlag (FYLL OG SKRIV UT) (p)'!F69,'Grunnlag (FYLL OG SKRIV UT) (p)'!$D$45*'Grunnlag (FYLL OG SKRIV UT) (p)'!F69))</f>
        <v>0</v>
      </c>
      <c r="H25" s="112">
        <f>'Grunnlag (FYLL OG SKRIV UT) (p)'!$D$39*'Grunnlag (FYLL OG SKRIV UT) (p)'!G69*'Grunnlag (FYLL OG SKRIV UT) (p)'!F69</f>
        <v>0</v>
      </c>
      <c r="I25" s="231">
        <f>(IF('Grunnlag (FYLL OG SKRIV UT) (p)'!D69&lt;60,(E25+F25+G25+H25)*'Grunnlag (FYLL OG SKRIV UT) (p)'!$D$47,(E25+F25+G25+H25)*'Grunnlag (FYLL OG SKRIV UT) (p)'!$D$46))</f>
        <v>0</v>
      </c>
      <c r="J25" s="231">
        <f>'Grunnlag (FYLL OG SKRIV UT) (p)'!$D$31</f>
        <v>7</v>
      </c>
      <c r="K25" s="134">
        <f t="shared" si="1"/>
        <v>0</v>
      </c>
      <c r="L25" s="2"/>
    </row>
    <row r="26" spans="1:12" ht="21.75" customHeight="1" x14ac:dyDescent="0.3">
      <c r="A26" s="2"/>
      <c r="B26" s="110" t="s">
        <v>77</v>
      </c>
      <c r="C26" s="235">
        <f>'Grunnlag (FYLL OG SKRIV UT) (p)'!C70</f>
        <v>0</v>
      </c>
      <c r="D26" s="111">
        <f>'Grunnlag (FYLL OG SKRIV UT) (p)'!F70</f>
        <v>0</v>
      </c>
      <c r="E26" s="231">
        <f>('Grunnlag (FYLL OG SKRIV UT) (p)'!H70/12*'Grunnlag (FYLL OG SKRIV UT) (p)'!$D$37)*'Grunnlag (FYLL OG SKRIV UT) (p)'!F70/1.12</f>
        <v>0</v>
      </c>
      <c r="F26" s="231">
        <f>'Grunnlag (FYLL OG SKRIV UT) (p)'!$D$38*'Grunnlag (FYLL OG SKRIV UT) (p)'!F70</f>
        <v>0</v>
      </c>
      <c r="G26" s="231">
        <f>IF(AND('Grunnlag (FYLL OG SKRIV UT) (p)'!E70&lt;&gt;8,'Grunnlag (FYLL OG SKRIV UT) (p)'!E70&lt;&gt;12),0,IF('Grunnlag (FYLL OG SKRIV UT) (p)'!E70=8,'Grunnlag (FYLL OG SKRIV UT) (p)'!$D$44*'Grunnlag (FYLL OG SKRIV UT) (p)'!F70,'Grunnlag (FYLL OG SKRIV UT) (p)'!$D$45*'Grunnlag (FYLL OG SKRIV UT) (p)'!F70))</f>
        <v>0</v>
      </c>
      <c r="H26" s="112">
        <f>'Grunnlag (FYLL OG SKRIV UT) (p)'!$D$39*'Grunnlag (FYLL OG SKRIV UT) (p)'!G70*'Grunnlag (FYLL OG SKRIV UT) (p)'!F70</f>
        <v>0</v>
      </c>
      <c r="I26" s="231">
        <f>(IF('Grunnlag (FYLL OG SKRIV UT) (p)'!D70&lt;60,(E26+F26+G26+H26)*'Grunnlag (FYLL OG SKRIV UT) (p)'!$D$47,(E26+F26+G26+H26)*'Grunnlag (FYLL OG SKRIV UT) (p)'!$D$46))</f>
        <v>0</v>
      </c>
      <c r="J26" s="231">
        <f>'Grunnlag (FYLL OG SKRIV UT) (p)'!$D$31</f>
        <v>7</v>
      </c>
      <c r="K26" s="134">
        <f t="shared" si="1"/>
        <v>0</v>
      </c>
      <c r="L26" s="2"/>
    </row>
    <row r="27" spans="1:12" ht="21.75" customHeight="1" thickBot="1" x14ac:dyDescent="0.35">
      <c r="A27" s="2"/>
      <c r="B27" s="110" t="s">
        <v>78</v>
      </c>
      <c r="C27" s="235">
        <f>'Grunnlag (FYLL OG SKRIV UT) (p)'!C71</f>
        <v>0</v>
      </c>
      <c r="D27" s="111">
        <f>'Grunnlag (FYLL OG SKRIV UT) (p)'!F71</f>
        <v>0</v>
      </c>
      <c r="E27" s="231">
        <f>('Grunnlag (FYLL OG SKRIV UT) (p)'!H71/12*'Grunnlag (FYLL OG SKRIV UT) (p)'!$D$37)*'Grunnlag (FYLL OG SKRIV UT) (p)'!F71/1.12</f>
        <v>0</v>
      </c>
      <c r="F27" s="231">
        <f>'Grunnlag (FYLL OG SKRIV UT) (p)'!$D$38*'Grunnlag (FYLL OG SKRIV UT) (p)'!F71</f>
        <v>0</v>
      </c>
      <c r="G27" s="231">
        <f>IF(AND('Grunnlag (FYLL OG SKRIV UT) (p)'!E71&lt;&gt;8,'Grunnlag (FYLL OG SKRIV UT) (p)'!E71&lt;&gt;12),0,IF('Grunnlag (FYLL OG SKRIV UT) (p)'!E71=8,'Grunnlag (FYLL OG SKRIV UT) (p)'!$D$44*'Grunnlag (FYLL OG SKRIV UT) (p)'!F71,'Grunnlag (FYLL OG SKRIV UT) (p)'!$D$45*'Grunnlag (FYLL OG SKRIV UT) (p)'!F71))</f>
        <v>0</v>
      </c>
      <c r="H27" s="112">
        <f>'Grunnlag (FYLL OG SKRIV UT) (p)'!$D$39*'Grunnlag (FYLL OG SKRIV UT) (p)'!G71*'Grunnlag (FYLL OG SKRIV UT) (p)'!F71</f>
        <v>0</v>
      </c>
      <c r="I27" s="231">
        <f>(IF('Grunnlag (FYLL OG SKRIV UT) (p)'!D71&lt;60,(E27+F27+G27+H27)*'Grunnlag (FYLL OG SKRIV UT) (p)'!$D$47,(E27+F27+G27+H27)*'Grunnlag (FYLL OG SKRIV UT) (p)'!$D$46))</f>
        <v>0</v>
      </c>
      <c r="J27" s="231">
        <f>'Grunnlag (FYLL OG SKRIV UT) (p)'!$D$31</f>
        <v>7</v>
      </c>
      <c r="K27" s="134">
        <f t="shared" si="1"/>
        <v>0</v>
      </c>
      <c r="L27" s="2"/>
    </row>
    <row r="28" spans="1:12" ht="27" customHeight="1" thickBot="1" x14ac:dyDescent="0.35">
      <c r="A28" s="2"/>
      <c r="B28" s="192"/>
      <c r="C28" s="114" t="s">
        <v>146</v>
      </c>
      <c r="D28" s="115">
        <f>SUM(D8:D27)</f>
        <v>0</v>
      </c>
      <c r="E28" s="76">
        <f>SUM(E8:E27)</f>
        <v>0</v>
      </c>
      <c r="F28" s="116"/>
      <c r="G28" s="114"/>
      <c r="H28" s="117" t="s">
        <v>147</v>
      </c>
      <c r="I28" s="117"/>
      <c r="J28" s="118"/>
      <c r="K28" s="151">
        <f>SUM(K8:K27)</f>
        <v>0</v>
      </c>
      <c r="L28" s="2"/>
    </row>
    <row r="29" spans="1:12" ht="30" customHeight="1" x14ac:dyDescent="0.3">
      <c r="A29" s="2"/>
      <c r="B29" s="120"/>
      <c r="D29" s="3"/>
      <c r="E29" s="3"/>
      <c r="F29" s="3"/>
      <c r="G29" s="3"/>
      <c r="H29" s="3"/>
      <c r="I29" s="3"/>
      <c r="J29" s="3"/>
      <c r="K29" s="121"/>
      <c r="L29" s="2"/>
    </row>
    <row r="30" spans="1:12" ht="30" customHeight="1" thickBot="1" x14ac:dyDescent="0.35">
      <c r="A30" s="2"/>
      <c r="B30" s="120"/>
      <c r="D30" s="3"/>
      <c r="E30" s="3"/>
      <c r="F30" s="3"/>
      <c r="G30" s="3"/>
      <c r="H30" s="3"/>
      <c r="I30" s="3"/>
      <c r="J30" s="3"/>
      <c r="K30" s="121"/>
      <c r="L30" s="2"/>
    </row>
    <row r="31" spans="1:12" ht="24" customHeight="1" thickBot="1" x14ac:dyDescent="0.35">
      <c r="A31" s="2"/>
      <c r="B31" s="122" t="s">
        <v>148</v>
      </c>
      <c r="C31" s="123" t="s">
        <v>149</v>
      </c>
      <c r="D31" s="123"/>
      <c r="E31" s="123"/>
      <c r="F31" s="123"/>
      <c r="G31" s="123"/>
      <c r="H31" s="123"/>
      <c r="I31" s="123"/>
      <c r="J31" s="123"/>
      <c r="K31" s="124"/>
      <c r="L31" s="2"/>
    </row>
    <row r="32" spans="1:12" s="8" customFormat="1" ht="54.75" customHeight="1" thickBot="1" x14ac:dyDescent="0.35">
      <c r="A32" s="189"/>
      <c r="B32" s="125"/>
      <c r="C32" s="125" t="s">
        <v>82</v>
      </c>
      <c r="D32" s="125"/>
      <c r="E32" s="126"/>
      <c r="F32" s="294" t="s">
        <v>150</v>
      </c>
      <c r="G32" s="295"/>
      <c r="H32" s="127"/>
      <c r="I32" s="234" t="s">
        <v>151</v>
      </c>
      <c r="J32" s="234" t="s">
        <v>152</v>
      </c>
      <c r="K32" s="191" t="s">
        <v>146</v>
      </c>
      <c r="L32" s="2"/>
    </row>
    <row r="33" spans="1:12" ht="21.75" customHeight="1" x14ac:dyDescent="0.3">
      <c r="A33" s="2"/>
      <c r="B33" s="128" t="s">
        <v>54</v>
      </c>
      <c r="C33" s="291">
        <f>'Grunnlag (FYLL OG SKRIV UT) (p)'!C76</f>
        <v>0</v>
      </c>
      <c r="D33" s="291"/>
      <c r="E33" s="291"/>
      <c r="F33" s="285">
        <f>'Grunnlag (FYLL OG SKRIV UT) (p)'!E76</f>
        <v>0</v>
      </c>
      <c r="G33" s="286"/>
      <c r="H33" s="129"/>
      <c r="I33" s="130">
        <f>IF('Grunnlag (FYLL OG SKRIV UT) (p)'!D76&lt;60,'Grunnlag (FYLL OG SKRIV UT) (p)'!E76*'Grunnlag (FYLL OG SKRIV UT) (p)'!$D$47,'Grunnlag (FYLL OG SKRIV UT) (p)'!E76*'Grunnlag (FYLL OG SKRIV UT) (p)'!$D$46)</f>
        <v>0</v>
      </c>
      <c r="J33" s="130">
        <f>'Grunnlag (FYLL OG SKRIV UT) (p)'!$D$31</f>
        <v>7</v>
      </c>
      <c r="K33" s="131">
        <f>(F33+I33)*J33</f>
        <v>0</v>
      </c>
      <c r="L33" s="2"/>
    </row>
    <row r="34" spans="1:12" ht="21.75" customHeight="1" thickBot="1" x14ac:dyDescent="0.35">
      <c r="A34" s="2"/>
      <c r="B34" s="113" t="s">
        <v>56</v>
      </c>
      <c r="C34" s="296">
        <f>'Grunnlag (FYLL OG SKRIV UT) (p)'!C77</f>
        <v>0</v>
      </c>
      <c r="D34" s="296"/>
      <c r="E34" s="296"/>
      <c r="F34" s="297">
        <f>'Grunnlag (FYLL OG SKRIV UT) (p)'!E77</f>
        <v>0</v>
      </c>
      <c r="G34" s="298"/>
      <c r="H34" s="132"/>
      <c r="I34" s="231">
        <f>IF('Grunnlag (FYLL OG SKRIV UT) (p)'!D77&lt;60,'Grunnlag (FYLL OG SKRIV UT) (p)'!E77*'Grunnlag (FYLL OG SKRIV UT) (p)'!$D$47,'Grunnlag (FYLL OG SKRIV UT) (p)'!E77*'Grunnlag (FYLL OG SKRIV UT) (p)'!$D$46)</f>
        <v>0</v>
      </c>
      <c r="J34" s="133">
        <f>'Grunnlag (FYLL OG SKRIV UT) (p)'!$D$31</f>
        <v>7</v>
      </c>
      <c r="K34" s="134">
        <f>(F34+I34)*J34</f>
        <v>0</v>
      </c>
      <c r="L34" s="2"/>
    </row>
    <row r="35" spans="1:12" ht="21.75" customHeight="1" thickBot="1" x14ac:dyDescent="0.35">
      <c r="A35" s="2"/>
      <c r="B35" s="135"/>
      <c r="C35" s="292" t="s">
        <v>153</v>
      </c>
      <c r="D35" s="293"/>
      <c r="E35" s="293"/>
      <c r="F35" s="293"/>
      <c r="G35" s="293"/>
      <c r="H35" s="293"/>
      <c r="I35" s="293"/>
      <c r="J35" s="293"/>
      <c r="K35" s="119">
        <f>SUM(K33:K34)</f>
        <v>0</v>
      </c>
      <c r="L35" s="2"/>
    </row>
    <row r="36" spans="1:12" ht="30" customHeight="1" thickBot="1" x14ac:dyDescent="0.35">
      <c r="A36" s="2"/>
      <c r="B36" s="120"/>
      <c r="D36" s="3"/>
      <c r="E36" s="3"/>
      <c r="F36" s="3"/>
      <c r="G36" s="3"/>
      <c r="H36" s="3"/>
      <c r="I36" s="3"/>
      <c r="J36" s="3"/>
      <c r="K36" s="121"/>
      <c r="L36" s="2"/>
    </row>
    <row r="37" spans="1:12" ht="30.75" customHeight="1" thickBot="1" x14ac:dyDescent="0.35">
      <c r="A37" s="2"/>
      <c r="B37" s="136" t="s">
        <v>84</v>
      </c>
      <c r="C37" s="101" t="s">
        <v>154</v>
      </c>
      <c r="D37" s="101"/>
      <c r="E37" s="101"/>
      <c r="F37" s="101"/>
      <c r="G37" s="101"/>
      <c r="H37" s="101"/>
      <c r="I37" s="101"/>
      <c r="J37" s="101"/>
      <c r="K37" s="102"/>
      <c r="L37" s="2"/>
    </row>
    <row r="38" spans="1:12" s="8" customFormat="1" ht="54.75" customHeight="1" thickBot="1" x14ac:dyDescent="0.35">
      <c r="A38" s="2"/>
      <c r="B38" s="137"/>
      <c r="C38" s="138" t="str">
        <f>'Grunnlag (FYLL OG SKRIV UT) (p)'!C80</f>
        <v>Navn øvingslærer</v>
      </c>
      <c r="D38" s="127" t="str">
        <f>'Grunnlag (FYLL OG SKRIV UT) (p)'!D80:E80</f>
        <v>Tidsrom</v>
      </c>
      <c r="E38" s="304" t="s">
        <v>88</v>
      </c>
      <c r="F38" s="305"/>
      <c r="G38" s="127" t="s">
        <v>155</v>
      </c>
      <c r="H38" s="234" t="s">
        <v>156</v>
      </c>
      <c r="I38" s="294" t="s">
        <v>90</v>
      </c>
      <c r="J38" s="295"/>
      <c r="K38" s="139" t="s">
        <v>157</v>
      </c>
      <c r="L38" s="2"/>
    </row>
    <row r="39" spans="1:12" ht="21.75" customHeight="1" x14ac:dyDescent="0.3">
      <c r="A39" s="2"/>
      <c r="B39" s="110" t="s">
        <v>54</v>
      </c>
      <c r="C39" s="138">
        <f>'Grunnlag (FYLL OG SKRIV UT) (p)'!C81</f>
        <v>0</v>
      </c>
      <c r="D39" s="236">
        <f>'Grunnlag (FYLL OG SKRIV UT) (p)'!D81</f>
        <v>0</v>
      </c>
      <c r="E39" s="303">
        <f>'Grunnlag (FYLL OG SKRIV UT) (p)'!F81</f>
        <v>0</v>
      </c>
      <c r="F39" s="303"/>
      <c r="G39" s="140">
        <f>'Grunnlag (FYLL OG SKRIV UT) (p)'!L81</f>
        <v>0</v>
      </c>
      <c r="H39" s="141">
        <f>IF('Grunnlag (FYLL OG SKRIV UT) (p)'!H81&lt;60,'Grunnlag (FYLL OG SKRIV UT) (p)'!L81*(1+'Grunnlag (FYLL OG SKRIV UT) (p)'!$D$47),'Grunnlag (FYLL OG SKRIV UT) (p)'!L81*(1+'Grunnlag (FYLL OG SKRIV UT) (p)'!$D$46))</f>
        <v>0</v>
      </c>
      <c r="I39" s="301">
        <f>'Grunnlag (FYLL OG SKRIV UT) (p)'!J81</f>
        <v>0</v>
      </c>
      <c r="J39" s="302"/>
      <c r="K39" s="131">
        <f t="shared" ref="K39:K48" si="2">H39*I39</f>
        <v>0</v>
      </c>
      <c r="L39" s="2"/>
    </row>
    <row r="40" spans="1:12" ht="21.75" customHeight="1" x14ac:dyDescent="0.3">
      <c r="A40" s="2"/>
      <c r="B40" s="110" t="s">
        <v>56</v>
      </c>
      <c r="C40" s="142">
        <f>'Grunnlag (FYLL OG SKRIV UT) (p)'!C82</f>
        <v>0</v>
      </c>
      <c r="D40" s="226">
        <f>'Grunnlag (FYLL OG SKRIV UT) (p)'!D82</f>
        <v>0</v>
      </c>
      <c r="E40" s="247">
        <f>'Grunnlag (FYLL OG SKRIV UT) (p)'!F82</f>
        <v>0</v>
      </c>
      <c r="F40" s="247"/>
      <c r="G40" s="143">
        <f>'Grunnlag (FYLL OG SKRIV UT) (p)'!L82</f>
        <v>0</v>
      </c>
      <c r="H40" s="143">
        <f>IF('Grunnlag (FYLL OG SKRIV UT) (p)'!H82&lt;60,'Grunnlag (FYLL OG SKRIV UT) (p)'!L82*(1+'Grunnlag (FYLL OG SKRIV UT) (p)'!$D$47),'Grunnlag (FYLL OG SKRIV UT) (p)'!L82*(1+'Grunnlag (FYLL OG SKRIV UT) (p)'!$D$46))</f>
        <v>0</v>
      </c>
      <c r="I40" s="287">
        <f>'Grunnlag (FYLL OG SKRIV UT) (p)'!J82</f>
        <v>0</v>
      </c>
      <c r="J40" s="287"/>
      <c r="K40" s="131">
        <f t="shared" si="2"/>
        <v>0</v>
      </c>
      <c r="L40" s="2"/>
    </row>
    <row r="41" spans="1:12" ht="21.75" customHeight="1" x14ac:dyDescent="0.3">
      <c r="A41" s="2"/>
      <c r="B41" s="110" t="s">
        <v>57</v>
      </c>
      <c r="C41" s="142">
        <f>'Grunnlag (FYLL OG SKRIV UT) (p)'!C83</f>
        <v>0</v>
      </c>
      <c r="D41" s="226">
        <f>'Grunnlag (FYLL OG SKRIV UT) (p)'!D83</f>
        <v>0</v>
      </c>
      <c r="E41" s="247">
        <f>'Grunnlag (FYLL OG SKRIV UT) (p)'!F83</f>
        <v>0</v>
      </c>
      <c r="F41" s="247"/>
      <c r="G41" s="143">
        <f>'Grunnlag (FYLL OG SKRIV UT) (p)'!L83</f>
        <v>0</v>
      </c>
      <c r="H41" s="143">
        <f>IF('Grunnlag (FYLL OG SKRIV UT) (p)'!H83&lt;60,'Grunnlag (FYLL OG SKRIV UT) (p)'!L83*(1+'Grunnlag (FYLL OG SKRIV UT) (p)'!$D$47),'Grunnlag (FYLL OG SKRIV UT) (p)'!L83*(1+'Grunnlag (FYLL OG SKRIV UT) (p)'!$D$46))</f>
        <v>0</v>
      </c>
      <c r="I41" s="287">
        <f>'Grunnlag (FYLL OG SKRIV UT) (p)'!J83</f>
        <v>0</v>
      </c>
      <c r="J41" s="287"/>
      <c r="K41" s="131">
        <f t="shared" si="2"/>
        <v>0</v>
      </c>
      <c r="L41" s="2"/>
    </row>
    <row r="42" spans="1:12" ht="21.75" customHeight="1" x14ac:dyDescent="0.3">
      <c r="A42" s="2"/>
      <c r="B42" s="110" t="s">
        <v>60</v>
      </c>
      <c r="C42" s="142">
        <f>'Grunnlag (FYLL OG SKRIV UT) (p)'!C84</f>
        <v>0</v>
      </c>
      <c r="D42" s="226">
        <f>'Grunnlag (FYLL OG SKRIV UT) (p)'!D84</f>
        <v>0</v>
      </c>
      <c r="E42" s="247">
        <f>'Grunnlag (FYLL OG SKRIV UT) (p)'!F84</f>
        <v>0</v>
      </c>
      <c r="F42" s="247"/>
      <c r="G42" s="143">
        <f>'Grunnlag (FYLL OG SKRIV UT) (p)'!L84</f>
        <v>0</v>
      </c>
      <c r="H42" s="143">
        <f>IF('Grunnlag (FYLL OG SKRIV UT) (p)'!H84&lt;60,'Grunnlag (FYLL OG SKRIV UT) (p)'!L84*(1+'Grunnlag (FYLL OG SKRIV UT) (p)'!$D$47),'Grunnlag (FYLL OG SKRIV UT) (p)'!L84*(1+'Grunnlag (FYLL OG SKRIV UT) (p)'!$D$46))</f>
        <v>0</v>
      </c>
      <c r="I42" s="287">
        <f>'Grunnlag (FYLL OG SKRIV UT) (p)'!J84</f>
        <v>0</v>
      </c>
      <c r="J42" s="287"/>
      <c r="K42" s="131">
        <f t="shared" si="2"/>
        <v>0</v>
      </c>
      <c r="L42" s="2"/>
    </row>
    <row r="43" spans="1:12" ht="21.75" customHeight="1" x14ac:dyDescent="0.3">
      <c r="A43" s="2"/>
      <c r="B43" s="110" t="s">
        <v>61</v>
      </c>
      <c r="C43" s="142">
        <f>'Grunnlag (FYLL OG SKRIV UT) (p)'!C85</f>
        <v>0</v>
      </c>
      <c r="D43" s="226">
        <f>'Grunnlag (FYLL OG SKRIV UT) (p)'!D85</f>
        <v>0</v>
      </c>
      <c r="E43" s="247">
        <f>'Grunnlag (FYLL OG SKRIV UT) (p)'!F85</f>
        <v>0</v>
      </c>
      <c r="F43" s="247"/>
      <c r="G43" s="143">
        <f>'Grunnlag (FYLL OG SKRIV UT) (p)'!L85</f>
        <v>0</v>
      </c>
      <c r="H43" s="143">
        <f>IF('Grunnlag (FYLL OG SKRIV UT) (p)'!H85&lt;60,'Grunnlag (FYLL OG SKRIV UT) (p)'!L85*(1+'Grunnlag (FYLL OG SKRIV UT) (p)'!$D$47),'Grunnlag (FYLL OG SKRIV UT) (p)'!L85*(1+'Grunnlag (FYLL OG SKRIV UT) (p)'!$D$46))</f>
        <v>0</v>
      </c>
      <c r="I43" s="287">
        <f>'Grunnlag (FYLL OG SKRIV UT) (p)'!J85</f>
        <v>0</v>
      </c>
      <c r="J43" s="287"/>
      <c r="K43" s="131">
        <f t="shared" si="2"/>
        <v>0</v>
      </c>
      <c r="L43" s="2"/>
    </row>
    <row r="44" spans="1:12" ht="21.75" customHeight="1" x14ac:dyDescent="0.3">
      <c r="A44" s="2"/>
      <c r="B44" s="110" t="s">
        <v>62</v>
      </c>
      <c r="C44" s="142">
        <f>'Grunnlag (FYLL OG SKRIV UT) (p)'!C86</f>
        <v>0</v>
      </c>
      <c r="D44" s="226">
        <f>'Grunnlag (FYLL OG SKRIV UT) (p)'!D86</f>
        <v>0</v>
      </c>
      <c r="E44" s="247">
        <f>'Grunnlag (FYLL OG SKRIV UT) (p)'!F86</f>
        <v>0</v>
      </c>
      <c r="F44" s="247"/>
      <c r="G44" s="143">
        <f>'Grunnlag (FYLL OG SKRIV UT) (p)'!L86</f>
        <v>0</v>
      </c>
      <c r="H44" s="143">
        <f>IF('Grunnlag (FYLL OG SKRIV UT) (p)'!H86&lt;60,'Grunnlag (FYLL OG SKRIV UT) (p)'!L86*(1+'Grunnlag (FYLL OG SKRIV UT) (p)'!$D$47),'Grunnlag (FYLL OG SKRIV UT) (p)'!L86*(1+'Grunnlag (FYLL OG SKRIV UT) (p)'!$D$46))</f>
        <v>0</v>
      </c>
      <c r="I44" s="287">
        <f>'Grunnlag (FYLL OG SKRIV UT) (p)'!J86</f>
        <v>0</v>
      </c>
      <c r="J44" s="287"/>
      <c r="K44" s="131">
        <f t="shared" si="2"/>
        <v>0</v>
      </c>
      <c r="L44" s="2"/>
    </row>
    <row r="45" spans="1:12" ht="21.75" customHeight="1" x14ac:dyDescent="0.3">
      <c r="A45" s="2"/>
      <c r="B45" s="110" t="s">
        <v>63</v>
      </c>
      <c r="C45" s="142">
        <f>'Grunnlag (FYLL OG SKRIV UT) (p)'!C87</f>
        <v>0</v>
      </c>
      <c r="D45" s="226">
        <f>'Grunnlag (FYLL OG SKRIV UT) (p)'!D87</f>
        <v>0</v>
      </c>
      <c r="E45" s="247">
        <f>'Grunnlag (FYLL OG SKRIV UT) (p)'!F87</f>
        <v>0</v>
      </c>
      <c r="F45" s="247"/>
      <c r="G45" s="143">
        <f>'Grunnlag (FYLL OG SKRIV UT) (p)'!L87</f>
        <v>0</v>
      </c>
      <c r="H45" s="143">
        <f>IF('Grunnlag (FYLL OG SKRIV UT) (p)'!H87&lt;60,'Grunnlag (FYLL OG SKRIV UT) (p)'!L87*(1+'Grunnlag (FYLL OG SKRIV UT) (p)'!$D$47),'Grunnlag (FYLL OG SKRIV UT) (p)'!L87*(1+'Grunnlag (FYLL OG SKRIV UT) (p)'!$D$46))</f>
        <v>0</v>
      </c>
      <c r="I45" s="287">
        <f>'Grunnlag (FYLL OG SKRIV UT) (p)'!J87</f>
        <v>0</v>
      </c>
      <c r="J45" s="287"/>
      <c r="K45" s="131">
        <f t="shared" si="2"/>
        <v>0</v>
      </c>
      <c r="L45" s="2"/>
    </row>
    <row r="46" spans="1:12" ht="21.75" customHeight="1" x14ac:dyDescent="0.3">
      <c r="A46" s="2"/>
      <c r="B46" s="110" t="s">
        <v>64</v>
      </c>
      <c r="C46" s="142">
        <f>'Grunnlag (FYLL OG SKRIV UT) (p)'!C88</f>
        <v>0</v>
      </c>
      <c r="D46" s="226">
        <f>'Grunnlag (FYLL OG SKRIV UT) (p)'!D88</f>
        <v>0</v>
      </c>
      <c r="E46" s="247">
        <f>'Grunnlag (FYLL OG SKRIV UT) (p)'!F88</f>
        <v>0</v>
      </c>
      <c r="F46" s="247"/>
      <c r="G46" s="143">
        <f>'Grunnlag (FYLL OG SKRIV UT) (p)'!L88</f>
        <v>0</v>
      </c>
      <c r="H46" s="143">
        <f>IF('Grunnlag (FYLL OG SKRIV UT) (p)'!H88&lt;60,'Grunnlag (FYLL OG SKRIV UT) (p)'!L88*(1+'Grunnlag (FYLL OG SKRIV UT) (p)'!$D$47),'Grunnlag (FYLL OG SKRIV UT) (p)'!L88*(1+'Grunnlag (FYLL OG SKRIV UT) (p)'!$D$46))</f>
        <v>0</v>
      </c>
      <c r="I46" s="287">
        <f>'Grunnlag (FYLL OG SKRIV UT) (p)'!J88</f>
        <v>0</v>
      </c>
      <c r="J46" s="287"/>
      <c r="K46" s="131">
        <f t="shared" si="2"/>
        <v>0</v>
      </c>
      <c r="L46" s="2"/>
    </row>
    <row r="47" spans="1:12" ht="21.75" customHeight="1" x14ac:dyDescent="0.3">
      <c r="A47" s="2"/>
      <c r="B47" s="110" t="s">
        <v>65</v>
      </c>
      <c r="C47" s="142">
        <f>'Grunnlag (FYLL OG SKRIV UT) (p)'!C89</f>
        <v>0</v>
      </c>
      <c r="D47" s="226">
        <f>'Grunnlag (FYLL OG SKRIV UT) (p)'!D89</f>
        <v>0</v>
      </c>
      <c r="E47" s="247">
        <f>'Grunnlag (FYLL OG SKRIV UT) (p)'!F89</f>
        <v>0</v>
      </c>
      <c r="F47" s="247"/>
      <c r="G47" s="143">
        <f>'Grunnlag (FYLL OG SKRIV UT) (p)'!L89</f>
        <v>0</v>
      </c>
      <c r="H47" s="143">
        <f>IF('Grunnlag (FYLL OG SKRIV UT) (p)'!H89&lt;60,'Grunnlag (FYLL OG SKRIV UT) (p)'!L89*(1+'Grunnlag (FYLL OG SKRIV UT) (p)'!$D$47),'Grunnlag (FYLL OG SKRIV UT) (p)'!L89*(1+'Grunnlag (FYLL OG SKRIV UT) (p)'!$D$46))</f>
        <v>0</v>
      </c>
      <c r="I47" s="285">
        <f>'Grunnlag (FYLL OG SKRIV UT) (p)'!J89</f>
        <v>0</v>
      </c>
      <c r="J47" s="286"/>
      <c r="K47" s="131">
        <f t="shared" si="2"/>
        <v>0</v>
      </c>
      <c r="L47" s="2"/>
    </row>
    <row r="48" spans="1:12" ht="21.75" customHeight="1" thickBot="1" x14ac:dyDescent="0.35">
      <c r="A48" s="2"/>
      <c r="B48" s="110" t="s">
        <v>66</v>
      </c>
      <c r="C48" s="144">
        <f>'Grunnlag (FYLL OG SKRIV UT) (p)'!C90</f>
        <v>0</v>
      </c>
      <c r="D48" s="232">
        <f>'Grunnlag (FYLL OG SKRIV UT) (p)'!D90</f>
        <v>0</v>
      </c>
      <c r="E48" s="288">
        <f>'Grunnlag (FYLL OG SKRIV UT) (p)'!F90</f>
        <v>0</v>
      </c>
      <c r="F48" s="288"/>
      <c r="G48" s="140">
        <f>'Grunnlag (FYLL OG SKRIV UT) (p)'!L90</f>
        <v>0</v>
      </c>
      <c r="H48" s="145">
        <f>IF('Grunnlag (FYLL OG SKRIV UT) (p)'!H90&lt;60,'Grunnlag (FYLL OG SKRIV UT) (p)'!L90*(1+'Grunnlag (FYLL OG SKRIV UT) (p)'!$D$47),'Grunnlag (FYLL OG SKRIV UT) (p)'!L90*(1+'Grunnlag (FYLL OG SKRIV UT) (p)'!$D$46))</f>
        <v>0</v>
      </c>
      <c r="I48" s="285">
        <f>'Grunnlag (FYLL OG SKRIV UT) (p)'!J90</f>
        <v>0</v>
      </c>
      <c r="J48" s="286"/>
      <c r="K48" s="131">
        <f t="shared" si="2"/>
        <v>0</v>
      </c>
      <c r="L48" s="2"/>
    </row>
    <row r="49" spans="1:12" ht="21.75" customHeight="1" thickBot="1" x14ac:dyDescent="0.35">
      <c r="A49" s="2"/>
      <c r="B49" s="146"/>
      <c r="C49" s="147" t="s">
        <v>158</v>
      </c>
      <c r="D49" s="148"/>
      <c r="E49" s="148"/>
      <c r="F49" s="148"/>
      <c r="G49" s="149"/>
      <c r="H49" s="149"/>
      <c r="I49" s="149"/>
      <c r="J49" s="150"/>
      <c r="K49" s="151">
        <f>SUM(K39:K48)</f>
        <v>0</v>
      </c>
      <c r="L49" s="2"/>
    </row>
    <row r="50" spans="1:12" ht="30" customHeight="1" thickBot="1" x14ac:dyDescent="0.35">
      <c r="A50" s="2"/>
      <c r="B50" s="120"/>
      <c r="D50" s="3"/>
      <c r="E50" s="3"/>
      <c r="F50" s="3"/>
      <c r="G50" s="3"/>
      <c r="H50" s="3"/>
      <c r="I50" s="3"/>
      <c r="J50" s="3"/>
      <c r="K50" s="121"/>
      <c r="L50" s="2"/>
    </row>
    <row r="51" spans="1:12" ht="22.5" customHeight="1" thickBot="1" x14ac:dyDescent="0.35">
      <c r="A51" s="2"/>
      <c r="B51" s="152" t="s">
        <v>92</v>
      </c>
      <c r="C51" s="101" t="s">
        <v>159</v>
      </c>
      <c r="D51" s="101"/>
      <c r="E51" s="101"/>
      <c r="F51" s="101"/>
      <c r="G51" s="101"/>
      <c r="H51" s="101"/>
      <c r="I51" s="153"/>
      <c r="J51" s="3"/>
      <c r="K51" s="121"/>
      <c r="L51" s="2"/>
    </row>
    <row r="52" spans="1:12" ht="22.5" customHeight="1" thickBot="1" x14ac:dyDescent="0.35">
      <c r="A52" s="2"/>
      <c r="B52" s="154"/>
      <c r="C52" s="155"/>
      <c r="D52" s="155"/>
      <c r="E52" s="155"/>
      <c r="F52" s="155"/>
      <c r="G52" s="155"/>
      <c r="H52" s="155"/>
      <c r="I52" s="155"/>
      <c r="J52" s="3"/>
      <c r="K52" s="121"/>
      <c r="L52" s="2"/>
    </row>
    <row r="53" spans="1:12" ht="22.5" customHeight="1" thickBot="1" x14ac:dyDescent="0.35">
      <c r="A53" s="2"/>
      <c r="B53" s="156" t="s">
        <v>100</v>
      </c>
      <c r="C53" s="101" t="s">
        <v>101</v>
      </c>
      <c r="D53" s="101"/>
      <c r="E53" s="101"/>
      <c r="F53" s="101"/>
      <c r="G53" s="101"/>
      <c r="H53" s="101"/>
      <c r="I53" s="153"/>
      <c r="J53" s="3"/>
      <c r="K53" s="121"/>
      <c r="L53" s="2"/>
    </row>
    <row r="54" spans="1:12" ht="22.5" customHeight="1" thickBot="1" x14ac:dyDescent="0.35">
      <c r="A54" s="2"/>
      <c r="B54" s="156" t="s">
        <v>102</v>
      </c>
      <c r="C54" s="101" t="s">
        <v>160</v>
      </c>
      <c r="D54" s="101"/>
      <c r="E54" s="101"/>
      <c r="F54" s="101"/>
      <c r="G54" s="101"/>
      <c r="H54" s="101"/>
      <c r="I54" s="153"/>
      <c r="J54" s="3"/>
      <c r="K54" s="121"/>
      <c r="L54" s="2"/>
    </row>
    <row r="55" spans="1:12" s="8" customFormat="1" ht="34.5" customHeight="1" x14ac:dyDescent="0.3">
      <c r="A55" s="2"/>
      <c r="B55" s="120" t="s">
        <v>161</v>
      </c>
      <c r="C55" s="3"/>
      <c r="D55" s="157"/>
      <c r="E55" s="158" t="s">
        <v>162</v>
      </c>
      <c r="F55" s="3"/>
      <c r="G55" s="157"/>
      <c r="H55" s="3" t="s">
        <v>163</v>
      </c>
      <c r="I55" s="159"/>
      <c r="J55" s="3"/>
      <c r="K55" s="121"/>
      <c r="L55" s="2"/>
    </row>
    <row r="56" spans="1:12" ht="16.5" customHeight="1" x14ac:dyDescent="0.3">
      <c r="A56" s="2"/>
      <c r="B56" s="120" t="s">
        <v>164</v>
      </c>
      <c r="D56" s="157"/>
      <c r="E56" s="160" t="s">
        <v>165</v>
      </c>
      <c r="F56" s="161"/>
      <c r="G56" s="162"/>
      <c r="H56" s="3" t="s">
        <v>166</v>
      </c>
      <c r="I56" s="163"/>
      <c r="J56" s="3"/>
      <c r="K56" s="121"/>
      <c r="L56" s="2"/>
    </row>
    <row r="57" spans="1:12" ht="17.25" customHeight="1" thickBot="1" x14ac:dyDescent="0.35">
      <c r="A57" s="2"/>
      <c r="B57" s="164"/>
      <c r="C57" s="165"/>
      <c r="D57" s="166"/>
      <c r="E57" s="167" t="s">
        <v>167</v>
      </c>
      <c r="F57" s="168"/>
      <c r="G57" s="169"/>
      <c r="H57" s="165" t="s">
        <v>168</v>
      </c>
      <c r="I57" s="170"/>
      <c r="J57" s="3"/>
      <c r="K57" s="121"/>
      <c r="L57" s="2"/>
    </row>
    <row r="58" spans="1:12" ht="27.75" customHeight="1" thickBot="1" x14ac:dyDescent="0.35">
      <c r="A58" s="2"/>
      <c r="B58" s="171">
        <f>D28</f>
        <v>0</v>
      </c>
      <c r="C58" s="172"/>
      <c r="D58" s="173"/>
      <c r="E58" s="174">
        <f>IF('Grunnlag (FYLL OG SKRIV UT) (p)'!D30="x",'Grunnlag (FYLL OG SKRIV UT) (p)'!D42,0)+IF('Grunnlag (FYLL OG SKRIV UT) (p)'!E30="x",'Grunnlag (FYLL OG SKRIV UT) (p)'!D41,0)+IF(AND('Grunnlag (FYLL OG SKRIV UT) (p)'!D30="x",'Grunnlag (FYLL OG SKRIV UT) (p)'!E30="x"),"Un solution que multiple avec tangens de la mer")</f>
        <v>665</v>
      </c>
      <c r="F58" s="172"/>
      <c r="G58" s="173"/>
      <c r="H58" s="175">
        <f>B58*E58</f>
        <v>0</v>
      </c>
      <c r="I58" s="176"/>
      <c r="J58" s="3"/>
      <c r="K58" s="121"/>
      <c r="L58" s="2"/>
    </row>
    <row r="59" spans="1:12" ht="30" customHeight="1" thickBot="1" x14ac:dyDescent="0.35">
      <c r="A59" s="2"/>
      <c r="B59" s="120"/>
      <c r="D59" s="3"/>
      <c r="E59" s="3"/>
      <c r="F59" s="3"/>
      <c r="G59" s="3"/>
      <c r="H59" s="3"/>
      <c r="I59" s="3"/>
      <c r="J59" s="3"/>
      <c r="K59" s="121"/>
      <c r="L59" s="2"/>
    </row>
    <row r="60" spans="1:12" ht="30" customHeight="1" thickBot="1" x14ac:dyDescent="0.35">
      <c r="A60" s="2"/>
      <c r="B60" s="152" t="s">
        <v>105</v>
      </c>
      <c r="C60" s="101" t="s">
        <v>169</v>
      </c>
      <c r="D60" s="101"/>
      <c r="E60" s="101"/>
      <c r="F60" s="101"/>
      <c r="G60" s="101"/>
      <c r="H60" s="101"/>
      <c r="I60" s="177"/>
      <c r="J60" s="3"/>
      <c r="K60" s="121"/>
      <c r="L60" s="2"/>
    </row>
    <row r="61" spans="1:12" s="8" customFormat="1" ht="39.75" customHeight="1" thickBot="1" x14ac:dyDescent="0.35">
      <c r="A61" s="2"/>
      <c r="B61" s="178" t="s">
        <v>107</v>
      </c>
      <c r="C61" s="179"/>
      <c r="D61" s="180" t="s">
        <v>170</v>
      </c>
      <c r="E61" s="179"/>
      <c r="F61" s="180" t="s">
        <v>171</v>
      </c>
      <c r="G61" s="179"/>
      <c r="H61" s="180" t="s">
        <v>172</v>
      </c>
      <c r="I61" s="181"/>
      <c r="J61" s="182"/>
      <c r="K61" s="183"/>
      <c r="L61" s="2"/>
    </row>
    <row r="62" spans="1:12" ht="27" customHeight="1" thickBot="1" x14ac:dyDescent="0.35">
      <c r="A62" s="2"/>
      <c r="B62" s="184">
        <f>'Grunnlag (FYLL OG SKRIV UT) (p)'!$E$103</f>
        <v>0</v>
      </c>
      <c r="C62" s="173"/>
      <c r="D62" s="185">
        <f>'Grunnlag (FYLL OG SKRIV UT) (p)'!$F$103</f>
        <v>0</v>
      </c>
      <c r="E62" s="173"/>
      <c r="F62" s="185">
        <f>B62*D62</f>
        <v>0</v>
      </c>
      <c r="G62" s="173"/>
      <c r="H62" s="186">
        <f>F62*'Grunnlag (FYLL OG SKRIV UT) (p)'!D43</f>
        <v>0</v>
      </c>
      <c r="I62" s="176"/>
      <c r="J62" s="182"/>
      <c r="K62" s="183"/>
      <c r="L62" s="2"/>
    </row>
    <row r="63" spans="1:12" ht="60" customHeight="1" x14ac:dyDescent="0.3">
      <c r="A63" s="189"/>
      <c r="B63" s="11"/>
      <c r="C63" s="188"/>
      <c r="D63" s="188"/>
      <c r="E63" s="11"/>
      <c r="F63" s="11"/>
      <c r="G63" s="11"/>
      <c r="H63" s="11"/>
      <c r="I63" s="11"/>
      <c r="J63" s="11"/>
      <c r="K63" s="190"/>
      <c r="L63" s="2"/>
    </row>
    <row r="64" spans="1:12" ht="27" customHeight="1" x14ac:dyDescent="0.3">
      <c r="A64" s="189"/>
      <c r="B64" s="11"/>
      <c r="C64" s="187" t="s">
        <v>173</v>
      </c>
      <c r="D64" s="187" t="s">
        <v>174</v>
      </c>
      <c r="E64" s="11"/>
      <c r="F64" s="11"/>
      <c r="G64" s="11"/>
      <c r="H64" s="11"/>
      <c r="I64" s="11"/>
      <c r="J64" s="11"/>
      <c r="K64" s="190"/>
      <c r="L64" s="2"/>
    </row>
    <row r="65" spans="1:12" ht="79.5" customHeight="1" x14ac:dyDescent="0.3">
      <c r="A65" s="2"/>
      <c r="B65" s="70"/>
      <c r="C65" s="12"/>
      <c r="D65" s="13"/>
      <c r="E65" s="10"/>
      <c r="F65" s="11"/>
      <c r="G65" s="11"/>
      <c r="H65" s="11"/>
      <c r="I65" s="11"/>
      <c r="J65" s="9"/>
      <c r="K65" s="69"/>
      <c r="L65" s="2"/>
    </row>
    <row r="66" spans="1:12" ht="27" customHeight="1" x14ac:dyDescent="0.3">
      <c r="A66" s="2"/>
      <c r="B66" s="70"/>
      <c r="C66" s="14" t="s">
        <v>175</v>
      </c>
      <c r="D66" s="14"/>
      <c r="E66" s="10"/>
      <c r="F66" s="11"/>
      <c r="G66" s="11"/>
      <c r="H66" s="11"/>
      <c r="I66" s="11"/>
      <c r="J66" s="9"/>
      <c r="K66" s="69"/>
      <c r="L66" s="2"/>
    </row>
    <row r="67" spans="1:12" ht="17.399999999999999" thickBot="1" x14ac:dyDescent="0.35">
      <c r="A67" s="2"/>
      <c r="B67" s="15"/>
      <c r="C67" s="16"/>
      <c r="D67" s="16"/>
      <c r="E67" s="16"/>
      <c r="F67" s="16"/>
      <c r="G67" s="16"/>
      <c r="H67" s="16"/>
      <c r="I67" s="16"/>
      <c r="J67" s="16"/>
      <c r="K67" s="17"/>
      <c r="L67" s="2"/>
    </row>
    <row r="68" spans="1:12" ht="17.399999999999999" thickTop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 selectLockedCells="1"/>
  <mergeCells count="30">
    <mergeCell ref="I43:J43"/>
    <mergeCell ref="C34:E34"/>
    <mergeCell ref="F34:G34"/>
    <mergeCell ref="B4:H4"/>
    <mergeCell ref="E46:F46"/>
    <mergeCell ref="I39:J39"/>
    <mergeCell ref="I38:J38"/>
    <mergeCell ref="E39:F39"/>
    <mergeCell ref="E38:F38"/>
    <mergeCell ref="I40:J40"/>
    <mergeCell ref="I41:J41"/>
    <mergeCell ref="E40:F40"/>
    <mergeCell ref="E41:F41"/>
    <mergeCell ref="I42:J42"/>
    <mergeCell ref="C2:D2"/>
    <mergeCell ref="C33:E33"/>
    <mergeCell ref="C35:J35"/>
    <mergeCell ref="F32:G32"/>
    <mergeCell ref="F33:G33"/>
    <mergeCell ref="E48:F48"/>
    <mergeCell ref="E42:F42"/>
    <mergeCell ref="E43:F43"/>
    <mergeCell ref="E44:F44"/>
    <mergeCell ref="E45:F45"/>
    <mergeCell ref="E47:F47"/>
    <mergeCell ref="I48:J48"/>
    <mergeCell ref="I44:J44"/>
    <mergeCell ref="I45:J45"/>
    <mergeCell ref="I46:J46"/>
    <mergeCell ref="I47:J47"/>
  </mergeCells>
  <phoneticPr fontId="21" type="noConversion"/>
  <printOptions horizontalCentered="1"/>
  <pageMargins left="0.24" right="0.24" top="0.6692913385826772" bottom="0.27559055118110237" header="0.27559055118110237" footer="0"/>
  <pageSetup paperSize="9" scale="45" orientation="portrait" r:id="rId1"/>
  <headerFooter alignWithMargins="0">
    <oddHeader>&amp;R&amp;12Beregning, skrives ut og sendes universitetet</oddHeader>
    <oddFooter>&amp;R&amp;P av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39798B05092241B115B5A00A4EACC1" ma:contentTypeVersion="8" ma:contentTypeDescription="Opprett et nytt dokument." ma:contentTypeScope="" ma:versionID="1cc59fb19354d1db2dbb449dfac3dea5">
  <xsd:schema xmlns:xsd="http://www.w3.org/2001/XMLSchema" xmlns:xs="http://www.w3.org/2001/XMLSchema" xmlns:p="http://schemas.microsoft.com/office/2006/metadata/properties" xmlns:ns2="f716baeb-6c34-4100-b6c2-4fff782c7fe8" xmlns:ns3="f4f13a18-8632-45d9-bc8b-0adffcb2b8c7" targetNamespace="http://schemas.microsoft.com/office/2006/metadata/properties" ma:root="true" ma:fieldsID="d546496b835d17945bcb46cb40234f3f" ns2:_="" ns3:_="">
    <xsd:import namespace="f716baeb-6c34-4100-b6c2-4fff782c7fe8"/>
    <xsd:import namespace="f4f13a18-8632-45d9-bc8b-0adffcb2b8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6baeb-6c34-4100-b6c2-4fff782c7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13a18-8632-45d9-bc8b-0adffcb2b8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4f13a18-8632-45d9-bc8b-0adffcb2b8c7">
      <UserInfo>
        <DisplayName>Pia Elise Goul</DisplayName>
        <AccountId>435</AccountId>
        <AccountType/>
      </UserInfo>
      <UserInfo>
        <DisplayName>Vidar Austrud</DisplayName>
        <AccountId>711</AccountId>
        <AccountType/>
      </UserInfo>
      <UserInfo>
        <DisplayName>Tone-Mette Torgersen Lægdene</DisplayName>
        <AccountId>84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1E482F3-2CFC-44D8-882F-FF85A4BAA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B441A-B922-412C-B457-5EB292E6D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6baeb-6c34-4100-b6c2-4fff782c7fe8"/>
    <ds:schemaRef ds:uri="f4f13a18-8632-45d9-bc8b-0adffcb2b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4298E6-5AC2-4A2C-A845-A35B712D30AA}">
  <ds:schemaRefs>
    <ds:schemaRef ds:uri="http://purl.org/dc/elements/1.1/"/>
    <ds:schemaRef ds:uri="f716baeb-6c34-4100-b6c2-4fff782c7fe8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f4f13a18-8632-45d9-bc8b-0adffcb2b8c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Grunnlag (FYLL OG SKRIV UT) (p)</vt:lpstr>
      <vt:lpstr>Refusjonskrav (SKRIV UT) (p)</vt:lpstr>
      <vt:lpstr>Beregningsgr.l (SKRIV UT) (p)</vt:lpstr>
      <vt:lpstr>'Beregningsgr.l (SKRIV UT) (p)'!Utskriftsområde</vt:lpstr>
      <vt:lpstr>'Grunnlag (FYLL OG SKRIV UT) (p)'!Utskriftsområde</vt:lpstr>
      <vt:lpstr>'Refusjonskrav (SKRIV UT) (p)'!Utskriftsområde</vt:lpstr>
    </vt:vector>
  </TitlesOfParts>
  <Manager/>
  <Company>Kristiansand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KRS-bruker</dc:creator>
  <cp:keywords/>
  <dc:description/>
  <cp:lastModifiedBy>Vidar Austrud</cp:lastModifiedBy>
  <cp:revision/>
  <cp:lastPrinted>2022-02-04T12:16:58Z</cp:lastPrinted>
  <dcterms:created xsi:type="dcterms:W3CDTF">2002-08-21T07:50:42Z</dcterms:created>
  <dcterms:modified xsi:type="dcterms:W3CDTF">2024-03-08T09:51:58Z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5f5d47cc-6ff7-460e-9529-1519cb4200b7</vt:lpwstr>
  </property>
  <property fmtid="{D5CDD505-2E9C-101B-9397-08002B2CF9AE}" pid="3" name="ContentTypeId">
    <vt:lpwstr>0x0101006339798B05092241B115B5A00A4EACC1</vt:lpwstr>
  </property>
  <property fmtid="{D5CDD505-2E9C-101B-9397-08002B2CF9AE}" pid="4" name="_dlc_DocIdItemGuid">
    <vt:lpwstr>31ef9751-f6e3-4775-b1fc-65932e7cd726</vt:lpwstr>
  </property>
  <property fmtid="{D5CDD505-2E9C-101B-9397-08002B2CF9AE}" pid="5" name="Order">
    <vt:r8>100</vt:r8>
  </property>
  <property fmtid="{D5CDD505-2E9C-101B-9397-08002B2CF9AE}" pid="6" name="MSIP_Label_b4114459-e220-4ae9-b339-4ebe6008cdd4_Enabled">
    <vt:lpwstr>true</vt:lpwstr>
  </property>
  <property fmtid="{D5CDD505-2E9C-101B-9397-08002B2CF9AE}" pid="7" name="MSIP_Label_b4114459-e220-4ae9-b339-4ebe6008cdd4_SetDate">
    <vt:lpwstr>2021-02-08T11:00:22Z</vt:lpwstr>
  </property>
  <property fmtid="{D5CDD505-2E9C-101B-9397-08002B2CF9AE}" pid="8" name="MSIP_Label_b4114459-e220-4ae9-b339-4ebe6008cdd4_Method">
    <vt:lpwstr>Standard</vt:lpwstr>
  </property>
  <property fmtid="{D5CDD505-2E9C-101B-9397-08002B2CF9AE}" pid="9" name="MSIP_Label_b4114459-e220-4ae9-b339-4ebe6008cdd4_Name">
    <vt:lpwstr>b4114459-e220-4ae9-b339-4ebe6008cdd4</vt:lpwstr>
  </property>
  <property fmtid="{D5CDD505-2E9C-101B-9397-08002B2CF9AE}" pid="10" name="MSIP_Label_b4114459-e220-4ae9-b339-4ebe6008cdd4_SiteId">
    <vt:lpwstr>8482881e-3699-4b3f-b135-cf4800bc1efb</vt:lpwstr>
  </property>
  <property fmtid="{D5CDD505-2E9C-101B-9397-08002B2CF9AE}" pid="11" name="MSIP_Label_b4114459-e220-4ae9-b339-4ebe6008cdd4_ActionId">
    <vt:lpwstr/>
  </property>
  <property fmtid="{D5CDD505-2E9C-101B-9397-08002B2CF9AE}" pid="12" name="MSIP_Label_b4114459-e220-4ae9-b339-4ebe6008cdd4_ContentBits">
    <vt:lpwstr>0</vt:lpwstr>
  </property>
</Properties>
</file>